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220" windowHeight="1104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<sst xmlns="http://schemas.openxmlformats.org/spreadsheetml/2006/main" count="3789" uniqueCount="2997">
  <si>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</si>
  <si>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</si>
  <si>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</si>
  <si>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</si>
  <si>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</si>
  <si>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</si>
  <si>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</si>
  <si>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</si>
  <si>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</si>
  <si>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</si>
  <si>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</si>
  <si>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</si>
  <si>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</si>
  <si>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</si>
  <si>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</si>
  <si>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</si>
  <si>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</si>
  <si>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</si>
  <si>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</si>
  <si>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</si>
  <si>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</si>
  <si>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</si>
  <si>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</si>
  <si>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</si>
  <si>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</si>
  <si>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</si>
  <si>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</si>
  <si>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</si>
  <si>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</si>
  <si>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</si>
  <si>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</si>
  <si>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</si>
  <si>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</si>
  <si>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</si>
  <si>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</si>
  <si>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</si>
  <si>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</si>
  <si>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</si>
  <si>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</si>
  <si>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</si>
  <si>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</si>
  <si>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</si>
  <si>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</si>
  <si>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</si>
  <si>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</si>
  <si>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</si>
  <si>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</si>
  <si>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</si>
  <si>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</si>
  <si>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</si>
  <si>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</si>
  <si>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</si>
  <si>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</si>
  <si>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</si>
  <si>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</si>
  <si>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</si>
  <si>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</si>
  <si>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</si>
  <si>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</si>
  <si>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</si>
  <si>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</si>
  <si>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</si>
  <si>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</si>
  <si>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</si>
  <si>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</si>
  <si>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</si>
  <si>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</si>
  <si>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</si>
  <si>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</si>
  <si>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</si>
  <si>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</si>
  <si>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</si>
  <si>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</si>
  <si>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</si>
  <si>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</si>
  <si>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</si>
  <si>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</si>
  <si>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</si>
  <si>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</si>
  <si>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</si>
  <si>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</si>
  <si>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</si>
  <si>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</si>
  <si>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</si>
  <si>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</si>
  <si>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</si>
  <si>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</si>
  <si>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</si>
  <si>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</si>
  <si>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</si>
  <si>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</si>
  <si>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</si>
  <si>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</si>
  <si>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</si>
  <si>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</si>
  <si>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</si>
  <si>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</si>
  <si>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</si>
  <si>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</si>
  <si>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</si>
  <si>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</si>
  <si>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</si>
  <si>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</si>
  <si>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</si>
  <si>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</si>
  <si>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</si>
  <si>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</si>
  <si>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</si>
  <si>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</si>
  <si>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</si>
  <si>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</si>
  <si>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</si>
  <si>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</si>
  <si>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</si>
  <si>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</si>
  <si>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</si>
  <si>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</si>
  <si>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</si>
  <si>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</si>
  <si>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</si>
  <si>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</si>
  <si>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</si>
  <si>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</si>
  <si>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</si>
  <si>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</si>
  <si>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</si>
  <si>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</si>
  <si>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</si>
  <si>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</si>
  <si>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</si>
  <si>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</si>
  <si>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</si>
  <si>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</si>
  <si>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</si>
  <si>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</si>
  <si>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</si>
  <si>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</si>
  <si>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</si>
  <si>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</si>
  <si>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</si>
  <si>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</si>
  <si>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</si>
  <si>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</si>
  <si>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</si>
  <si>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</si>
  <si>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</si>
  <si>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</si>
  <si>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</si>
  <si>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</si>
  <si>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</si>
  <si>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</si>
  <si>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</si>
  <si>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</si>
  <si>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</si>
  <si>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</si>
  <si>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</si>
  <si>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</si>
  <si>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</si>
  <si>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</si>
  <si>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</si>
  <si>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</si>
  <si>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</si>
  <si>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</si>
  <si>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</si>
  <si>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</si>
  <si>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</si>
  <si>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</si>
  <si>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</si>
  <si>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</si>
  <si>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</si>
  <si>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</si>
  <si>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</si>
  <si>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</si>
  <si>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</si>
  <si>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</si>
  <si>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</si>
  <si>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</si>
  <si>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</si>
  <si>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</si>
  <si>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</si>
  <si>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</si>
  <si>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</si>
  <si>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</si>
  <si>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</si>
  <si>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</si>
  <si>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</si>
  <si>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</si>
  <si>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</si>
  <si>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</si>
  <si>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</si>
  <si>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</si>
  <si>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</si>
  <si>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</si>
  <si>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</si>
  <si>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</si>
  <si>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</si>
  <si>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</si>
  <si>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</si>
  <si>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</si>
  <si>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</si>
  <si>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</si>
  <si>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</si>
  <si>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</si>
  <si>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</si>
  <si>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</si>
  <si>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</si>
  <si>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</si>
  <si>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</si>
  <si>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</si>
  <si>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</si>
  <si>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</si>
  <si>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</si>
  <si>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</si>
  <si>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</si>
  <si>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</si>
  <si>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</si>
  <si>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</si>
  <si>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</si>
  <si>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</si>
  <si>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</si>
  <si>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</si>
  <si>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</si>
  <si>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</si>
  <si>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</si>
  <si>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</si>
  <si>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</si>
  <si>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</si>
  <si>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</si>
  <si>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</si>
  <si>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</si>
  <si>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</si>
  <si>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</si>
  <si>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</si>
  <si>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</si>
  <si>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</si>
  <si>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</si>
  <si>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</si>
  <si>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</si>
  <si>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</si>
  <si>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</si>
  <si>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</si>
  <si>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</si>
  <si>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</si>
  <si>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</si>
  <si>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</si>
  <si>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</si>
  <si>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</si>
  <si>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</si>
  <si>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</si>
  <si>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</si>
  <si>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</si>
  <si>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</si>
  <si>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</si>
  <si>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</si>
  <si>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</si>
  <si>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</si>
  <si>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</si>
  <si>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</si>
  <si>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</si>
  <si>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</si>
  <si>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</si>
  <si>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</si>
  <si>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</si>
  <si>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</si>
  <si>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</si>
  <si>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</si>
  <si>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</si>
  <si>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</si>
  <si>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</si>
  <si>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</si>
  <si>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</si>
  <si>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</si>
  <si>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</si>
  <si>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</si>
  <si>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</si>
  <si>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</si>
  <si>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</si>
  <si>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</si>
  <si>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</si>
  <si>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</si>
  <si>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</si>
  <si>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</si>
  <si>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</si>
  <si>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</si>
  <si>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</si>
  <si>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</si>
  <si>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</si>
  <si>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</si>
  <si>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</si>
  <si>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</si>
  <si>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</si>
  <si>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</si>
  <si>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</si>
  <si>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</si>
  <si>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</si>
  <si>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</si>
  <si>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</si>
  <si>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</si>
  <si>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</si>
  <si>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</si>
  <si>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</si>
  <si>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</si>
  <si>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</si>
  <si>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</si>
  <si>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</si>
  <si>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</si>
  <si>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</si>
  <si>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</si>
  <si>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</si>
  <si>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</si>
  <si>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</si>
  <si>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</si>
  <si>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</si>
  <si>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</si>
  <si>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</si>
  <si>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</si>
  <si>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</si>
  <si>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</si>
  <si>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</si>
  <si>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</si>
  <si>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</si>
  <si>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</si>
  <si>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</si>
  <si>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</si>
  <si>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</si>
  <si>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</si>
  <si>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</si>
  <si>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</si>
  <si>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</si>
  <si>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</si>
  <si>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</si>
  <si>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</si>
  <si>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</si>
  <si>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</si>
  <si>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</si>
  <si>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</si>
  <si>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</si>
  <si>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</si>
  <si>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</si>
  <si>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</si>
  <si>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</si>
  <si>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</si>
  <si>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</si>
  <si>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</si>
  <si>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</si>
  <si>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</si>
  <si>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</si>
  <si>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</si>
  <si>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</si>
  <si>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</si>
  <si>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</si>
  <si>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</si>
  <si>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</si>
  <si>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</si>
  <si>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</si>
  <si>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</si>
  <si>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</si>
  <si>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</si>
  <si>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</si>
  <si>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</si>
  <si>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</si>
  <si>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</si>
  <si>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</si>
  <si>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</si>
  <si>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</si>
  <si>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</si>
  <si>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</si>
  <si>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</si>
  <si>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</si>
  <si>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</si>
  <si>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</si>
  <si>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</si>
  <si>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</si>
  <si>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</si>
  <si>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</si>
  <si>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</si>
  <si>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</si>
  <si>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</si>
  <si>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</si>
  <si>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</si>
  <si>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</si>
  <si>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</si>
  <si>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</si>
  <si>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</si>
  <si>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</si>
  <si>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</si>
  <si>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</si>
  <si>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</si>
  <si>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</si>
  <si>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</si>
  <si>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</si>
  <si>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</si>
  <si>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</si>
  <si>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</si>
  <si>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</si>
  <si>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</si>
  <si>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</si>
  <si>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</si>
  <si>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</si>
  <si>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</si>
  <si>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</si>
  <si>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</si>
  <si>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</si>
  <si>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</si>
  <si>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</si>
  <si>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</si>
  <si>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</si>
  <si>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</si>
  <si>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</si>
  <si>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</si>
  <si>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</si>
  <si>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</si>
  <si>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</si>
  <si>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</si>
  <si>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</si>
  <si>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</si>
  <si>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</si>
  <si>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</si>
  <si>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</si>
  <si>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</si>
  <si>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</si>
  <si>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</si>
  <si>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</si>
  <si>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</si>
  <si>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</si>
  <si>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</si>
  <si>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</si>
  <si>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</si>
  <si>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</si>
  <si>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</si>
  <si>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</si>
  <si>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</si>
  <si>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</si>
  <si>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</si>
  <si>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</si>
  <si>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</si>
  <si>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</si>
  <si>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</si>
  <si>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</si>
  <si>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</si>
  <si>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</si>
  <si>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</si>
  <si>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</si>
  <si>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</si>
  <si>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</si>
  <si>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</si>
  <si>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</si>
  <si>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</si>
  <si>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</si>
  <si>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</si>
  <si>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</si>
  <si>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</si>
  <si>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</si>
  <si>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</si>
  <si>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</si>
  <si>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</si>
  <si>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</si>
  <si>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</si>
  <si>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</si>
  <si>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</si>
  <si>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</si>
  <si>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</si>
  <si>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</si>
  <si>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</si>
  <si>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</si>
  <si>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</si>
  <si>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</si>
  <si>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</si>
  <si>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</si>
  <si>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</si>
  <si>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</si>
  <si>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</si>
  <si>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</si>
  <si>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</si>
  <si>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</si>
  <si>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</si>
  <si>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</si>
  <si>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</si>
  <si>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</si>
  <si>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</si>
  <si>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</si>
  <si>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</si>
  <si>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</si>
  <si>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</si>
  <si>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</si>
  <si>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</si>
  <si>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</si>
  <si>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</si>
  <si>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</si>
  <si>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</si>
  <si>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</si>
  <si>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</si>
  <si>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</si>
  <si>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</si>
  <si>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</si>
  <si>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</si>
  <si>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</si>
  <si>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</si>
  <si>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</si>
  <si>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</si>
  <si>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</si>
  <si>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</si>
  <si>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</si>
  <si>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</si>
  <si>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</si>
  <si>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</si>
  <si>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</si>
  <si>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</si>
  <si>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</si>
  <si>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</si>
  <si>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</si>
  <si>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</si>
  <si>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</si>
  <si>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</si>
  <si>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</si>
  <si>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</si>
  <si>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</si>
  <si>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</si>
  <si>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</si>
  <si>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</si>
  <si>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</si>
  <si>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</si>
  <si>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</si>
  <si>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</si>
  <si>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</si>
  <si>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</si>
  <si>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</si>
  <si>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</si>
  <si>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</si>
  <si>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</si>
  <si>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</si>
  <si>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</si>
  <si>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</si>
  <si>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</si>
  <si>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</si>
  <si>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</si>
  <si>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</si>
  <si>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</si>
  <si>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</si>
  <si>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</si>
  <si>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</si>
  <si>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</si>
  <si>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</si>
  <si>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</si>
  <si>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</si>
  <si>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</si>
  <si>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</si>
  <si>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</si>
  <si>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</si>
  <si>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</si>
  <si>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</si>
  <si>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</si>
  <si>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</si>
  <si>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</si>
  <si>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</si>
  <si>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</si>
  <si>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</si>
  <si>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</si>
  <si>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</si>
  <si>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</si>
  <si>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</si>
  <si>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</si>
  <si>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</si>
  <si>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</si>
  <si>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</si>
  <si>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</si>
  <si>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</si>
  <si>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</si>
  <si>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</si>
  <si>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</si>
  <si>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</si>
  <si>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</si>
  <si>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</si>
  <si>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</si>
  <si>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</si>
  <si>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</si>
  <si>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</si>
  <si>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</si>
  <si>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</si>
  <si>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</si>
  <si>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</si>
  <si>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</si>
  <si>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</si>
  <si>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</si>
  <si>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</si>
  <si>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</si>
  <si>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</si>
  <si>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</si>
  <si>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</si>
  <si>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</si>
  <si>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</si>
  <si>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</si>
  <si>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</si>
  <si>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</si>
  <si>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</si>
  <si>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</si>
  <si>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</si>
  <si>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</si>
  <si>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</si>
  <si>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</si>
  <si>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</si>
  <si>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</si>
  <si>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</si>
  <si>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</si>
  <si>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</si>
  <si>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</si>
  <si>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</si>
  <si>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</si>
  <si>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</si>
  <si>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</si>
  <si>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</si>
  <si>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</si>
  <si>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</si>
  <si>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</si>
  <si>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</si>
  <si>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</si>
  <si>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</si>
  <si>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</si>
  <si>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</si>
  <si>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</si>
  <si>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</si>
  <si>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</si>
  <si>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</si>
  <si>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</si>
  <si>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</si>
  <si>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</si>
  <si>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</si>
  <si>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</si>
  <si>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</si>
  <si>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</si>
  <si>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</si>
  <si>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</si>
  <si>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</si>
  <si>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</si>
  <si>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</si>
  <si>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</si>
  <si>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</si>
  <si>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</si>
  <si>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</si>
  <si>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</si>
  <si>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</si>
  <si>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</si>
  <si>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</si>
  <si>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</si>
  <si>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</si>
  <si>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</si>
  <si>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</si>
  <si>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</si>
  <si>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</si>
  <si>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</si>
  <si>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</si>
  <si>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</si>
  <si>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</si>
  <si>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</si>
  <si>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</si>
  <si>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</si>
  <si>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</si>
  <si>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</si>
  <si>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</si>
  <si>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</si>
  <si>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</si>
  <si>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</si>
  <si>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</si>
  <si>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</si>
  <si>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</si>
  <si>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</si>
  <si>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</si>
  <si>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</si>
  <si>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</si>
  <si>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</si>
  <si>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</si>
  <si>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</si>
  <si>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</si>
  <si>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</si>
  <si>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</si>
  <si>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</si>
  <si>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</si>
  <si>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</si>
  <si>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</si>
  <si>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</si>
  <si>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</si>
  <si>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</si>
  <si>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</si>
  <si>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</si>
  <si>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</si>
  <si>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</si>
  <si>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</si>
  <si>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</si>
  <si>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</si>
  <si>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</si>
  <si>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</si>
  <si>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</si>
  <si>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</si>
  <si>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</si>
  <si>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</si>
  <si>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</si>
  <si>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</si>
  <si>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</si>
  <si>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</si>
  <si>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</si>
  <si>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</si>
  <si>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</si>
  <si>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</si>
  <si>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</si>
  <si>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</si>
  <si>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</si>
  <si>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</si>
  <si>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</si>
  <si>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</si>
  <si>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</si>
  <si>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</si>
  <si>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</si>
  <si>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</si>
  <si>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</si>
  <si>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</si>
  <si>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</si>
  <si>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</si>
  <si>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</si>
  <si>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</si>
  <si>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</si>
  <si>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</si>
  <si>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</si>
  <si>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</si>
  <si>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</si>
  <si>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</si>
  <si>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</si>
  <si>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</si>
  <si>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</si>
  <si>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</si>
  <si>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</si>
  <si>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</si>
  <si>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</si>
  <si>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</si>
  <si>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</si>
  <si>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</si>
  <si>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</si>
  <si>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</si>
  <si>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</si>
  <si>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</si>
  <si>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</si>
  <si>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</si>
  <si>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</si>
  <si>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</si>
  <si>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</si>
  <si>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</si>
  <si>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</si>
  <si>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</si>
  <si>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</si>
  <si>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</si>
  <si>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</si>
  <si>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</si>
  <si>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</si>
  <si>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</si>
  <si>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</si>
  <si>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</si>
  <si>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</si>
  <si>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</si>
  <si>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</si>
  <si>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</si>
  <si>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</si>
  <si>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</si>
  <si>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</si>
  <si>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</si>
  <si>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</si>
  <si>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</si>
  <si>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</si>
  <si>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</si>
  <si>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</si>
  <si>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</si>
  <si>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</si>
  <si>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</si>
  <si>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</si>
  <si>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</si>
  <si>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</si>
  <si>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</si>
  <si>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</si>
  <si>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</si>
  <si>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</si>
  <si>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</si>
  <si>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</si>
  <si>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</si>
  <si>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</si>
  <si>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</si>
  <si>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</si>
  <si>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</si>
  <si>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</si>
  <si>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</si>
  <si>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</si>
  <si>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</si>
  <si>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</si>
  <si>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</si>
  <si>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</si>
  <si>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</si>
  <si>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</si>
  <si>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</si>
  <si>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</si>
  <si>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</si>
  <si>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</si>
  <si>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</si>
  <si>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</si>
  <si>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</si>
  <si>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</si>
  <si>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</si>
  <si>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</si>
  <si>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</si>
  <si>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</si>
  <si>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</si>
  <si>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</si>
  <si>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</si>
  <si>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</si>
  <si>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</si>
  <si>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</si>
  <si>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</si>
  <si>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</si>
  <si>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</si>
  <si>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</si>
  <si>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</si>
  <si>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</si>
  <si>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</si>
  <si>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</si>
  <si>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</si>
  <si>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</si>
  <si>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</si>
  <si>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</si>
  <si>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</si>
  <si>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</si>
  <si>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</si>
  <si>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</si>
  <si>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</si>
  <si>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</si>
  <si>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</si>
  <si>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</si>
  <si>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</si>
  <si>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</si>
  <si>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</si>
  <si>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</si>
  <si>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</si>
  <si>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</si>
  <si>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</si>
  <si>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</si>
  <si>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</si>
  <si>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</si>
  <si>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</si>
  <si>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</si>
  <si>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</si>
  <si>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</si>
  <si>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</si>
  <si>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</si>
  <si>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</si>
  <si>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</si>
  <si>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</si>
  <si>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</si>
  <si>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</si>
  <si>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</si>
  <si>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</si>
  <si>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</si>
  <si>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</si>
  <si>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</si>
  <si>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</si>
  <si>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</si>
  <si>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</si>
  <si>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</si>
  <si>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</si>
  <si>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</si>
  <si>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</si>
  <si>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</si>
  <si>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</si>
  <si>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</si>
  <si>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</si>
  <si>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</si>
  <si>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</si>
  <si>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</si>
  <si>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</si>
  <si>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</si>
  <si>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</si>
  <si>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</si>
  <si>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</si>
  <si>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</si>
  <si>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</si>
  <si>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</si>
  <si>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</si>
  <si>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</si>
  <si>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</si>
  <si>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</si>
  <si>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</si>
  <si>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</si>
  <si>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</si>
  <si>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</si>
  <si>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</si>
  <si>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</si>
  <si>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</si>
  <si>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</si>
  <si>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</si>
  <si>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</si>
  <si>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</si>
  <si>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</si>
  <si>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</si>
  <si>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</si>
  <si>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</si>
  <si>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</si>
  <si>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</si>
  <si>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</si>
  <si>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</si>
  <si>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</si>
  <si>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</si>
  <si>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</si>
  <si>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</si>
  <si>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</si>
  <si>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</si>
  <si>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</si>
  <si>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</si>
  <si>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</si>
  <si>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</si>
  <si>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</si>
  <si>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</si>
  <si>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</si>
  <si>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</si>
  <si>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</si>
  <si>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</si>
  <si>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</si>
  <si>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</si>
  <si>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</si>
  <si>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</si>
  <si>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</si>
  <si>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</si>
  <si>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</si>
  <si>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</si>
  <si>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</si>
  <si>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</si>
  <si>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</si>
  <si>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</si>
  <si>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</si>
  <si>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</si>
  <si>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</si>
  <si>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</si>
  <si>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</si>
  <si>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</si>
  <si>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</si>
  <si>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</si>
  <si>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</si>
  <si>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</si>
  <si>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</si>
  <si>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</si>
  <si>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</si>
  <si>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</si>
  <si>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</si>
  <si>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</si>
  <si>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</si>
  <si>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</si>
  <si>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</si>
  <si>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</si>
  <si>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</si>
  <si>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</si>
  <si>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</si>
  <si>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</si>
  <si>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</si>
  <si>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</si>
  <si>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</si>
  <si>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</si>
  <si>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</si>
  <si>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</si>
  <si>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</si>
  <si>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</si>
  <si>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</si>
  <si>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</si>
  <si>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</si>
  <si>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</si>
  <si>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</si>
  <si>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</si>
  <si>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</si>
  <si>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</si>
  <si>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</si>
  <si>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</si>
  <si>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</si>
  <si>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</si>
  <si>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</si>
  <si>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</si>
  <si>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</si>
  <si>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</si>
  <si>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</si>
  <si>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</si>
  <si>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</si>
  <si>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</si>
  <si>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</si>
  <si>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</si>
  <si>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</si>
  <si>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</si>
  <si>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</si>
  <si>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</si>
  <si>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</si>
  <si>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</si>
  <si>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</si>
  <si>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</si>
  <si>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</si>
  <si>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</si>
  <si>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</si>
  <si>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</si>
  <si>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</si>
  <si>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</si>
  <si>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</si>
  <si>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</si>
  <si>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</si>
  <si>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</si>
  <si>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</si>
  <si>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</si>
  <si>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</si>
  <si>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</si>
  <si>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</si>
  <si>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</si>
  <si>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</si>
  <si>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</si>
  <si>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</si>
  <si>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</si>
  <si>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</si>
  <si>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</si>
  <si>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</si>
  <si>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</si>
  <si>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</si>
  <si>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</si>
  <si>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</si>
  <si>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</si>
  <si>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</si>
  <si>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</si>
  <si>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</si>
  <si>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</si>
  <si>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</si>
  <si>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</si>
  <si>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</si>
  <si>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</si>
  <si>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</si>
  <si>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</si>
  <si>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</si>
  <si>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</si>
  <si>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</si>
  <si>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</si>
  <si>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</si>
  <si>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</si>
  <si>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</si>
  <si>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</si>
  <si>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</si>
  <si>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</si>
  <si>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</si>
  <si>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</si>
  <si>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</si>
  <si>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</si>
  <si>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</si>
  <si>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</si>
  <si>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</si>
  <si>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</si>
  <si>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</si>
  <si>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</si>
  <si>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</si>
  <si>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</si>
  <si>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</si>
  <si>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</si>
  <si>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</si>
  <si>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</si>
  <si>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</si>
  <si>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</si>
  <si>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</si>
  <si>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</si>
  <si>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</si>
  <si>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</si>
  <si>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</si>
  <si>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</si>
  <si>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</si>
  <si>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</si>
  <si>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</si>
  <si>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</si>
  <si>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</si>
  <si>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</si>
  <si>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</si>
  <si>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</si>
  <si>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</si>
  <si>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</si>
  <si>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</si>
  <si>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</si>
  <si>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</si>
  <si>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</si>
  <si>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</si>
  <si>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</si>
  <si>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</si>
  <si>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</si>
  <si>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</si>
  <si>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</si>
  <si>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</si>
  <si>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</si>
  <si>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</si>
  <si>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</si>
  <si>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</si>
  <si>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</si>
  <si>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</si>
  <si>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</si>
  <si>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</si>
  <si>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</si>
  <si>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</si>
  <si>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</si>
  <si>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</si>
  <si>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</si>
  <si>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</si>
  <si>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</si>
  <si>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</si>
  <si>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</si>
  <si>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</si>
  <si>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</si>
  <si>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</si>
  <si>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</si>
  <si>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</si>
  <si>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</si>
  <si>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</si>
  <si>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</si>
  <si>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</si>
  <si>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</si>
  <si>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</si>
  <si>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</si>
  <si>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</si>
  <si>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</si>
  <si>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</si>
  <si>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</si>
  <si>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</si>
  <si>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</si>
  <si>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</si>
  <si>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</si>
  <si>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</si>
  <si>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</si>
  <si>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</si>
  <si>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</si>
  <si>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</si>
  <si>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</si>
  <si>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</si>
  <si>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</si>
  <si>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</si>
  <si>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</si>
  <si>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</si>
  <si>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</si>
  <si>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</si>
  <si>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</si>
  <si>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</si>
  <si>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</si>
  <si>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</si>
  <si>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</si>
  <si>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</si>
  <si>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</si>
  <si>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</si>
  <si>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</si>
  <si>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</si>
  <si>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</si>
  <si>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</si>
  <si>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</si>
  <si>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</si>
  <si>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</si>
  <si>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</si>
  <si>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</si>
  <si>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</si>
  <si>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</si>
  <si>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</si>
  <si>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</si>
  <si>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</si>
  <si>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</si>
  <si>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</si>
  <si>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</si>
  <si>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</si>
  <si>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</si>
  <si>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</si>
  <si>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</si>
  <si>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</si>
  <si>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</si>
  <si>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</si>
  <si>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</si>
  <si>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</si>
  <si>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</si>
  <si>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</si>
  <si>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</si>
  <si>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</si>
  <si>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</si>
  <si>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</si>
  <si>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</si>
  <si>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</si>
  <si>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</si>
  <si>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</si>
  <si>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</si>
  <si>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</si>
  <si>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</si>
  <si>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</si>
  <si>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</si>
  <si>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</si>
  <si>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</si>
  <si>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</si>
  <si>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</si>
  <si>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</si>
  <si>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</si>
  <si>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</si>
  <si>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</si>
  <si>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</si>
  <si>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</si>
  <si>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</si>
  <si>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</si>
  <si>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</si>
  <si>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</si>
  <si>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</si>
  <si>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</si>
  <si>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</si>
  <si>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</si>
  <si>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</si>
  <si>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</si>
  <si>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</si>
  <si>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</si>
  <si>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</si>
  <si>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</si>
  <si>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</si>
  <si>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</si>
  <si>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</si>
  <si>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</si>
  <si>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</si>
  <si>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</si>
  <si>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</si>
  <si>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</si>
  <si>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</si>
  <si>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</si>
  <si>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</si>
  <si>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</si>
  <si>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</si>
  <si>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</si>
  <si>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</si>
  <si>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</si>
  <si>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</si>
  <si>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</si>
  <si>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</si>
  <si>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</si>
  <si>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</si>
  <si>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</si>
  <si>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</si>
  <si>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</si>
  <si>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</si>
  <si>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</si>
  <si>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</si>
  <si>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</si>
  <si>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</si>
  <si>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</si>
  <si>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</si>
  <si>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</si>
  <si>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</si>
  <si>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</si>
  <si>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</si>
  <si>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</si>
  <si>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</si>
  <si>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</si>
  <si>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</si>
  <si>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</si>
  <si>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</si>
  <si>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</si>
  <si>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</si>
  <si>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</si>
  <si>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</si>
  <si>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</si>
  <si>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</si>
  <si>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</si>
  <si>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</si>
  <si>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</si>
  <si>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</si>
  <si>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</si>
  <si>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</si>
  <si>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</si>
  <si>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</si>
  <si>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</si>
  <si>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</si>
  <si>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</si>
  <si>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</si>
  <si>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</si>
  <si>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</si>
  <si>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</si>
  <si>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</si>
  <si>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</si>
  <si>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</si>
  <si>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</si>
  <si>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</si>
  <si>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</si>
  <si>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</si>
  <si>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</si>
  <si>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</si>
  <si>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</si>
  <si>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</si>
  <si>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</si>
  <si>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</si>
  <si>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</si>
  <si>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</si>
  <si>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</si>
  <si>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</si>
  <si>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</si>
  <si>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</si>
  <si>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</si>
  <si>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</si>
  <si>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</si>
  <si>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</si>
  <si>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</si>
  <si>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</si>
  <si>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</si>
  <si>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</si>
  <si>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</si>
  <si>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</si>
  <si>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</si>
  <si>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</si>
  <si>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</si>
  <si>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</si>
  <si>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</si>
  <si>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</si>
  <si>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</si>
  <si>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</si>
  <si>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</si>
  <si>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</si>
  <si>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</si>
  <si>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</si>
  <si>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</si>
  <si>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</si>
  <si>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</si>
  <si>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</si>
  <si>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</si>
  <si>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</si>
  <si>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</si>
  <si>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</si>
  <si>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</si>
  <si>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</si>
  <si>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</si>
  <si>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</si>
  <si>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</si>
  <si>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</si>
  <si>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</si>
  <si>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</si>
  <si>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</si>
  <si>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</si>
  <si>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</si>
  <si>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</si>
  <si>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</si>
  <si>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</si>
  <si>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</si>
  <si>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</si>
  <si>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</si>
  <si>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</si>
  <si>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</si>
  <si>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</si>
  <si>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</si>
  <si>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</si>
  <si>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</si>
  <si>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</si>
  <si>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</si>
  <si>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</si>
  <si>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</si>
  <si>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</si>
  <si>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</si>
  <si>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</si>
  <si>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</si>
  <si>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</si>
  <si>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</si>
  <si>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</si>
  <si>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</si>
  <si>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</si>
  <si>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</si>
  <si>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</si>
  <si>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</si>
  <si>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</si>
  <si>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</si>
  <si>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</si>
  <si>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</si>
  <si>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</si>
  <si>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</si>
  <si>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</si>
  <si>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</si>
  <si>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</si>
  <si>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</si>
  <si>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</si>
  <si>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</si>
  <si>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</si>
  <si>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</si>
  <si>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</si>
  <si>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</si>
  <si>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</si>
  <si>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</si>
  <si>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</si>
  <si>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</si>
  <si>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</si>
  <si>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</si>
  <si>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</si>
  <si>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</si>
  <si>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</si>
  <si>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</si>
  <si>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</si>
  <si>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</si>
  <si>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</si>
  <si>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</si>
  <si>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</si>
  <si>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</si>
  <si>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</si>
  <si>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</si>
  <si>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</si>
  <si>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</si>
  <si>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</si>
  <si>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</si>
  <si>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</si>
  <si>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</si>
  <si>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</si>
  <si>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</si>
  <si>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</si>
  <si>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</si>
  <si>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</si>
  <si>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</si>
  <si>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</si>
  <si>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</si>
  <si>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</si>
  <si>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</si>
  <si>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</si>
  <si>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</si>
  <si>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</si>
  <si>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</si>
  <si>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</si>
  <si>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</si>
  <si>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</si>
  <si>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</si>
  <si>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</si>
  <si>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</si>
  <si>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</si>
  <si>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</si>
  <si>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</si>
  <si>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</si>
  <si>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</si>
  <si>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</si>
  <si>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</si>
  <si>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</si>
  <si>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</si>
  <si>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</si>
  <si>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</si>
  <si>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</si>
  <si>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</si>
  <si>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</si>
  <si>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</si>
  <si>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</si>
  <si>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</si>
  <si>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</si>
  <si>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</si>
  <si>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</si>
  <si>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</si>
  <si>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</si>
  <si>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</si>
  <si>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</si>
  <si>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</si>
  <si>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</si>
  <si>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</si>
  <si>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</si>
  <si>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</si>
  <si>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</si>
  <si>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</si>
  <si>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</si>
  <si>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</si>
  <si>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</si>
  <si>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</si>
  <si>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</si>
  <si>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</si>
  <si>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</si>
  <si>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</si>
  <si>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</si>
  <si>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</si>
  <si>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</si>
  <si>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</si>
  <si>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</si>
  <si>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</si>
  <si>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</si>
  <si>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</si>
  <si>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</si>
  <si>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</si>
  <si>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</si>
  <si>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</si>
  <si>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</si>
  <si>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</si>
  <si>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</si>
  <si>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</si>
  <si>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</si>
  <si>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</si>
  <si>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</si>
  <si>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</si>
  <si>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</si>
  <si>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</si>
  <si>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</si>
  <si>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</si>
  <si>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</si>
  <si>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</si>
  <si>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</si>
  <si>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</si>
  <si>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</si>
  <si>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</si>
  <si>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</si>
  <si>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</si>
  <si>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</si>
  <si>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</si>
  <si>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</si>
  <si>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</si>
  <si>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</si>
  <si>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</si>
  <si>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</si>
  <si>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</si>
  <si>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</si>
  <si>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</si>
  <si>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</si>
  <si>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</si>
  <si>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</si>
  <si>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</si>
  <si>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</si>
  <si>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</si>
  <si>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</si>
  <si>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</si>
  <si>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</si>
  <si>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</si>
  <si>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</si>
  <si>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</si>
  <si>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</si>
  <si>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</si>
  <si>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</si>
  <si>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</si>
  <si>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</si>
  <si>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</si>
  <si>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</si>
  <si>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</si>
  <si>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</si>
  <si>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</si>
  <si>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</si>
  <si>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</si>
  <si>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</si>
  <si>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</si>
  <si>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</si>
  <si>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</si>
  <si>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</si>
  <si>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</si>
  <si>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</si>
  <si>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</si>
  <si>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</si>
  <si>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</si>
  <si>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</si>
  <si>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</si>
  <si>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</si>
  <si>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</si>
  <si>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</si>
  <si>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</si>
  <si>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</si>
  <si>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</si>
  <si>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</si>
  <si>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</si>
  <si>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</si>
  <si>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</si>
  <si>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</si>
  <si>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</si>
  <si>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</si>
  <si>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</si>
  <si>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</si>
  <si>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</si>
  <si>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</si>
  <si>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</si>
  <si>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</si>
  <si>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</si>
  <si>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</si>
  <si>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</si>
  <si>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</si>
  <si>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</si>
  <si>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</si>
  <si>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</si>
  <si>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</si>
  <si>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</si>
  <si>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</si>
  <si>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</si>
  <si>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</si>
  <si>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</si>
  <si>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</si>
  <si>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</si>
  <si>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</si>
  <si>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</si>
  <si>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</si>
  <si>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</si>
  <si>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</si>
  <si>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</si>
  <si>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</si>
  <si>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</si>
  <si>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</si>
  <si>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</si>
  <si>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</si>
  <si>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</si>
  <si>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</si>
  <si>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</si>
  <si>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</si>
  <si>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</si>
  <si>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</si>
  <si>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</si>
  <si>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</si>
  <si>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</si>
  <si>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</si>
  <si>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</si>
  <si>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</si>
  <si>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</si>
  <si>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</si>
  <si>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</si>
  <si>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</si>
  <si>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</si>
  <si>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</si>
  <si>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</si>
  <si>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</si>
  <si>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</si>
  <si>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</si>
  <si>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</si>
  <si>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</si>
  <si>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</si>
  <si>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</si>
  <si>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</si>
  <si>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</si>
  <si>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</si>
  <si>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</si>
  <si>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</si>
  <si>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</si>
  <si>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</si>
  <si>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</si>
  <si>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</si>
  <si>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</si>
  <si>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</si>
  <si>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</si>
  <si>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</si>
  <si>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</si>
  <si>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</si>
  <si>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</si>
  <si>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</si>
  <si>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</si>
  <si>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</si>
  <si>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</si>
  <si>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</si>
  <si>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</si>
  <si>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</si>
  <si>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</si>
  <si>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</si>
  <si>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</si>
  <si>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</si>
  <si>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</si>
  <si>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</si>
  <si>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</si>
  <si>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</si>
  <si>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</si>
  <si>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</si>
  <si>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</si>
  <si>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</si>
  <si>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</si>
  <si>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</si>
  <si>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</si>
  <si>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</si>
  <si>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</si>
  <si>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</si>
  <si>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</si>
  <si>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</si>
  <si>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</si>
  <si>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</si>
  <si>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</si>
  <si>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</si>
  <si>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</si>
  <si>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</si>
  <si>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</si>
  <si>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</si>
  <si>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</si>
  <si>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</si>
  <si>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</si>
  <si>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</si>
  <si>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</si>
  <si>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</si>
  <si>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</si>
  <si>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</si>
  <si>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</si>
  <si>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</si>
  <si>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</si>
  <si>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</si>
  <si>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</si>
  <si>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</si>
  <si>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</si>
  <si>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</si>
  <si>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</si>
  <si>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</si>
  <si>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</si>
  <si>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</si>
  <si>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</si>
  <si>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</si>
  <si>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</si>
  <si>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</si>
  <si>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</si>
  <si>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</si>
  <si>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</si>
  <si>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</si>
  <si>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</si>
  <si>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</si>
  <si>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</si>
  <si>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</si>
  <si>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</si>
  <si>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</si>
  <si>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</si>
  <si>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</si>
  <si>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</si>
  <si>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</si>
  <si>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</si>
  <si>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</si>
  <si>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</si>
  <si>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</si>
  <si>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</si>
  <si>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</si>
  <si>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</si>
  <si>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</si>
  <si>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</si>
  <si>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</si>
  <si>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</si>
  <si>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</si>
  <si>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</si>
  <si>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</si>
  <si>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</si>
  <si>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</si>
  <si>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</si>
  <si>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</si>
  <si>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</si>
  <si>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</si>
  <si>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</si>
  <si>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</si>
  <si>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</si>
  <si>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</si>
  <si>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</si>
  <si>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</si>
  <si>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</si>
  <si>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</si>
  <si>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</si>
  <si>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</si>
  <si>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</si>
  <si>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</si>
  <si>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</si>
  <si>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</si>
  <si>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</si>
  <si>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</si>
  <si>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</si>
  <si>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</si>
  <si>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</si>
  <si>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</si>
  <si>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</si>
  <si>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</si>
  <si>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</si>
  <si>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</si>
  <si>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</si>
  <si>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</si>
  <si>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</si>
  <si>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</si>
  <si>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</si>
  <si>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</si>
  <si>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</si>
  <si>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</si>
  <si>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</si>
  <si>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</si>
  <si>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</si>
  <si>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</si>
  <si>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</si>
  <si>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</si>
  <si>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</si>
  <si>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</si>
  <si>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</si>
  <si>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</si>
  <si>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</si>
  <si>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</si>
  <si>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</si>
  <si>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</si>
  <si>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</si>
  <si>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</si>
  <si>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</si>
  <si>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</si>
  <si>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</si>
  <si>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</si>
  <si>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</si>
  <si>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</si>
  <si>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</si>
  <si>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</si>
  <si>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</si>
  <si>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</si>
  <si>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</si>
  <si>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</si>
  <si>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</si>
  <si>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</si>
  <si>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</si>
  <si>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</si>
  <si>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</si>
  <si>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</si>
  <si>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</si>
  <si>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</si>
  <si>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</si>
  <si>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</si>
  <si>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</si>
  <si>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</si>
  <si>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</si>
  <si>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</si>
  <si>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</si>
  <si>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</si>
  <si>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</si>
  <si>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</si>
  <si>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</si>
  <si>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</si>
  <si>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</si>
  <si>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</si>
  <si>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</si>
  <si>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</si>
  <si>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</si>
  <si>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</si>
  <si>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</si>
  <si>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</si>
  <si>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</si>
  <si>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</si>
  <si>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</si>
  <si>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</si>
  <si>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</si>
  <si>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</si>
  <si>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</si>
  <si>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</si>
  <si>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</si>
  <si>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</si>
  <si>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</si>
  <si>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</si>
  <si>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</si>
  <si>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</si>
  <si>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</si>
  <si>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</si>
  <si>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</si>
  <si>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</si>
  <si>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</si>
  <si>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</si>
  <si>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</si>
  <si>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</si>
  <si>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</si>
  <si>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</si>
  <si>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</si>
  <si>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</si>
  <si>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</si>
  <si>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</si>
  <si>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</si>
  <si>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</si>
  <si>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</si>
  <si>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</si>
  <si>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</si>
  <si>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</si>
  <si>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</si>
  <si>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</si>
  <si>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</si>
  <si>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</si>
  <si>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</si>
  <si>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</si>
  <si>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</si>
  <si>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</si>
  <si>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</si>
  <si>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</si>
  <si>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</si>
  <si>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</si>
  <si>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</si>
  <si>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</si>
  <si>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</si>
  <si>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</si>
  <si>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</si>
  <si>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</si>
  <si>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</si>
  <si>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</si>
  <si>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</si>
  <si>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</si>
  <si>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</si>
  <si>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</si>
  <si>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</si>
  <si>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</si>
  <si>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</si>
  <si>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</si>
  <si>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</si>
  <si>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</si>
  <si>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</si>
  <si>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</si>
  <si>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</si>
  <si>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</si>
  <si>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</si>
  <si>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</si>
  <si>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</si>
  <si>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</si>
  <si>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</si>
  <si>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</si>
  <si>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</si>
  <si>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</si>
  <si>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</si>
  <si>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</si>
  <si>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</si>
  <si>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</si>
  <si>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</si>
  <si>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</si>
  <si>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</si>
  <si>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</si>
  <si>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</si>
  <si>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</si>
  <si>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</si>
  <si>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</si>
  <si>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</si>
  <si>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</si>
  <si>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</si>
  <si>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</si>
  <si>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</si>
  <si>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</si>
  <si>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</si>
  <si>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</si>
  <si>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</si>
  <si>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</si>
  <si>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</si>
  <si>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</si>
  <si>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</si>
  <si>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</si>
  <si>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</si>
  <si>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</si>
  <si>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</si>
  <si>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</si>
  <si>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</si>
  <si>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</si>
  <si>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</si>
  <si>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</si>
  <si>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</si>
  <si>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</si>
  <si>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</si>
  <si>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</si>
  <si>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</si>
  <si>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</si>
  <si>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</si>
  <si>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</si>
  <si>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</si>
  <si>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</si>
  <si>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</si>
  <si>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</si>
  <si>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</si>
  <si>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</si>
  <si>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</si>
  <si>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</si>
  <si>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</si>
  <si>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</si>
  <si>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</si>
  <si>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</si>
  <si>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</si>
  <si>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</si>
  <si>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</si>
  <si>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</si>
  <si>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</si>
  <si>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</si>
  <si>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</si>
  <si>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</si>
  <si>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</si>
  <si>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</si>
  <si>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</si>
  <si>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</si>
  <si>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</si>
  <si>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</si>
  <si>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</si>
  <si>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</si>
  <si>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</si>
  <si>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</si>
  <si>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</si>
  <si>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</si>
  <si>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</si>
  <si>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</si>
  <si>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</si>
  <si>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</si>
  <si>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</si>
  <si>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</si>
  <si>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</si>
  <si>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</si>
  <si>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</si>
  <si>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</si>
  <si>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</si>
  <si>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</si>
  <si>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</si>
  <si>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</si>
  <si>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</si>
  <si>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</si>
  <si>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</si>
  <si>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</si>
  <si>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</si>
  <si>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</si>
  <si>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</si>
  <si>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</si>
  <si>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</si>
  <si>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</si>
  <si>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</si>
  <si>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</si>
  <si>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</si>
  <si>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</si>
  <si>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</si>
  <si>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</si>
  <si>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</si>
  <si>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</si>
  <si>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</si>
  <si>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</si>
  <si>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</si>
  <si>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</si>
  <si>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</si>
  <si>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</si>
  <si>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</si>
  <si>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</si>
  <si>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</si>
  <si>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</si>
  <si>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</si>
  <si>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</si>
  <si>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</si>
  <si>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</si>
  <si>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</si>
  <si>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</si>
  <si>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</si>
  <si>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</si>
  <si>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</si>
  <si>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</si>
  <si>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</si>
  <si>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</si>
  <si>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</si>
  <si>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</si>
  <si>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</si>
  <si>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</si>
  <si>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</si>
  <si>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</si>
  <si>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</si>
  <si>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</si>
  <si>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</si>
  <si>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</si>
  <si>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</si>
  <si>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</si>
  <si>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</si>
  <si>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</si>
  <si>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</si>
  <si>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</si>
  <si>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</si>
  <si>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</si>
  <si>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</si>
  <si>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</si>
  <si>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</si>
  <si>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</si>
  <si>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</si>
  <si>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</si>
  <si>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</si>
  <si>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</si>
  <si>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</si>
  <si>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</si>
  <si>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</si>
  <si>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</si>
  <si>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</si>
  <si>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</si>
  <si>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</si>
  <si>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</si>
  <si>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</si>
  <si>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</si>
  <si>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</si>
  <si>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</si>
  <si>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</si>
  <si>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</si>
  <si>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</si>
  <si>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</si>
  <si>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</si>
  <si>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</si>
  <si>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</si>
  <si>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</si>
  <si>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</si>
  <si>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</si>
  <si>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</si>
  <si>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</si>
  <si>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</si>
  <si>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</si>
  <si>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</si>
  <si>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</si>
  <si>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</si>
  <si>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</si>
  <si>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</si>
  <si>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</si>
  <si>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</si>
  <si>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</si>
  <si>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</si>
  <si>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</si>
  <si>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</si>
  <si>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</si>
  <si>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</si>
  <si>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</si>
  <si>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</si>
  <si>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</si>
  <si>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</si>
  <si>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</si>
  <si>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</si>
  <si>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</si>
  <si>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</si>
  <si>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</si>
  <si>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</si>
  <si>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</si>
  <si>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</si>
  <si>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</si>
  <si>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</si>
  <si>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</si>
  <si>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</si>
  <si>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</si>
  <si>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</si>
  <si>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</si>
  <si>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</si>
  <si>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</si>
  <si>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</si>
  <si>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</si>
  <si>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</si>
  <si>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</si>
  <si>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</si>
  <si>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</si>
  <si>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</si>
  <si>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</si>
  <si>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</si>
  <si>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</si>
  <si>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</si>
  <si>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</si>
  <si>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</si>
  <si>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</si>
  <si>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</si>
  <si>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</si>
  <si>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</si>
  <si>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</si>
  <si>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</si>
  <si>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</si>
  <si>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</si>
  <si>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</si>
  <si>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</si>
  <si>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</si>
  <si>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</si>
  <si>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</si>
  <si>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</si>
  <si>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</si>
  <si>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</si>
  <si>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</si>
  <si>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</si>
  <si>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</si>
  <si>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</si>
  <si>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</si>
  <si>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</si>
  <si>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</si>
  <si>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</si>
  <si>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</si>
  <si>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</si>
  <si>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</si>
  <si>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</si>
  <si>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</si>
  <si>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</si>
  <si>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</si>
  <si>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</si>
  <si>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</si>
  <si>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</si>
  <si>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</si>
  <si>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</si>
  <si>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</si>
  <si>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</si>
  <si>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</si>
  <si>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</si>
  <si>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</si>
  <si>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</si>
  <si>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</si>
  <si>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</si>
  <si>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</si>
  <si>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</si>
  <si>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</si>
  <si>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</si>
  <si>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</si>
  <si>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</si>
  <si>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</si>
  <si>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</si>
  <si>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</si>
  <si>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</si>
  <si>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</si>
  <si>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</si>
  <si>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</si>
  <si>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</si>
  <si>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</si>
  <si>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</si>
  <si>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</si>
  <si>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</si>
  <si>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</si>
  <si>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</si>
  <si>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</si>
  <si>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</si>
  <si>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</si>
  <si>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</si>
  <si>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</si>
  <si>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</si>
  <si>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</si>
  <si>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</si>
  <si>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</si>
  <si>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</si>
  <si>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</si>
  <si>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</si>
  <si>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</si>
  <si>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</si>
  <si>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</si>
  <si>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</si>
  <si>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</si>
  <si>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</si>
  <si>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</si>
  <si>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</si>
  <si>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</si>
  <si>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</si>
  <si>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</si>
  <si>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</si>
  <si>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</si>
  <si>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</si>
  <si>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</si>
  <si>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</si>
  <si>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</si>
  <si>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</si>
  <si>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</si>
  <si>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</si>
  <si>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</si>
  <si>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</si>
  <si>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</si>
  <si>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</si>
  <si>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</si>
  <si>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</si>
  <si>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</si>
  <si>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</si>
  <si>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</si>
  <si>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</si>
  <si>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</si>
  <si>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</si>
  <si>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</si>
  <si>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</si>
  <si>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</si>
  <si>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</si>
  <si>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</si>
  <si>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</si>
  <si>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</si>
  <si>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</si>
  <si>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</si>
  <si>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</si>
  <si>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</si>
  <si>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</si>
  <si>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</si>
  <si>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</si>
  <si>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</si>
  <si>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</si>
  <si>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</si>
  <si>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</si>
  <si>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</si>
  <si>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</si>
  <si>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</si>
  <si>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</si>
  <si>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</si>
  <si>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</si>
  <si>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</si>
  <si>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</si>
  <si>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</si>
  <si>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</si>
  <si>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</si>
  <si>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</si>
  <si>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</si>
  <si>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</si>
  <si>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</si>
  <si>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</si>
  <si>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</si>
  <si>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</si>
  <si>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</si>
  <si>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</si>
  <si>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</si>
  <si>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</si>
  <si>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</si>
  <si>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</si>
  <si>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</si>
  <si>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</si>
  <si>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</si>
  <si>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</si>
  <si>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</si>
  <si>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</si>
  <si>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</si>
  <si>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</si>
  <si>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</si>
  <si>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</si>
  <si>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</si>
  <si>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</si>
  <si>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</si>
  <si>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</si>
  <si>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</si>
  <si>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</si>
  <si>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</si>
  <si>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</si>
  <si>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</si>
  <si>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</si>
  <si>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</si>
  <si>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</si>
  <si>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</si>
  <si>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</si>
  <si>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</si>
  <si>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</si>
  <si>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</si>
  <si>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</si>
  <si>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</si>
  <si>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</si>
  <si>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</si>
  <si>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</si>
  <si>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</si>
  <si>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</si>
  <si>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</si>
  <si>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</si>
  <si>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</si>
  <si>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</si>
  <si>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</si>
  <si>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</si>
  <si>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</si>
  <si>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</si>
  <si>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</si>
  <si>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</si>
  <si>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</si>
  <si>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</si>
  <si>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</si>
  <si>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</si>
  <si>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</si>
  <si>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</si>
  <si>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</si>
  <si>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</si>
  <si>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</si>
  <si>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</si>
  <si>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</si>
  <si>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</si>
  <si>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</si>
  <si>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</si>
  <si>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</si>
  <si>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</si>
  <si>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</si>
  <si>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</si>
  <si>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</si>
  <si>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</si>
  <si>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</si>
  <si>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</si>
  <si>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</si>
  <si>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</si>
  <si>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</si>
  <si>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</si>
  <si>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</si>
  <si>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</si>
  <si>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</si>
  <si>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</si>
  <si>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</si>
  <si>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</si>
  <si>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</si>
  <si>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</si>
  <si>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</si>
  <si>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</si>
  <si>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</si>
  <si>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</si>
  <si>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</si>
  <si>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</si>
  <si>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</si>
  <si>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</si>
  <si>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</si>
  <si>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</si>
  <si>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</si>
  <si>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</si>
  <si>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</si>
  <si>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</si>
  <si>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</si>
  <si>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</si>
  <si>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</si>
  <si>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</si>
  <si>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</si>
  <si>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</si>
  <si>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</si>
  <si>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</si>
  <si>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</si>
  <si>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</si>
  <si>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</si>
  <si>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</si>
  <si>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</si>
  <si>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</si>
  <si>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</si>
  <si>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</si>
  <si>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</si>
  <si>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</si>
  <si>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</si>
  <si>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</si>
  <si>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</si>
  <si>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</si>
  <si>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</si>
  <si>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</si>
  <si>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</si>
  <si>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</si>
  <si>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</si>
  <si>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</si>
  <si>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</si>
  <si>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</si>
  <si>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</si>
  <si>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</si>
  <si>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</si>
  <si>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</si>
  <si>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</si>
  <si>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</si>
  <si>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</si>
  <si>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</si>
  <si>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</si>
  <si>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</si>
  <si>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</si>
  <si>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</si>
  <si>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</si>
  <si>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</si>
  <si>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</si>
  <si>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</si>
  <si>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</si>
  <si>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</si>
  <si>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</si>
  <si>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</si>
  <si>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</si>
  <si>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</si>
  <si>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</si>
  <si>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</si>
  <si>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</si>
  <si>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</si>
  <si>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</si>
  <si>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</si>
  <si>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</si>
  <si>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</si>
  <si>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</si>
  <si>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</si>
  <si>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</si>
  <si>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</si>
  <si>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</si>
  <si>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</si>
  <si>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</si>
  <si>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</si>
  <si>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</si>
  <si>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</si>
  <si>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</si>
  <si>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</si>
  <si>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</si>
  <si>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</si>
  <si>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</si>
  <si>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</si>
  <si>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</si>
  <si>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</si>
  <si>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</si>
  <si>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</si>
  <si>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</si>
  <si>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</si>
  <si>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</si>
  <si>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</si>
  <si>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</si>
  <si>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</si>
  <si>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</si>
  <si>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</si>
  <si>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</si>
  <si>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</si>
  <si>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</si>
  <si>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</si>
  <si>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</si>
  <si>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</si>
  <si>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</si>
  <si>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</si>
  <si>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</si>
  <si>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</si>
  <si>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</si>
  <si>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</si>
  <si>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</si>
  <si>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</si>
  <si>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</si>
  <si>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</si>
  <si>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</si>
  <si>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</si>
  <si>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</si>
  <si>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</si>
  <si>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</si>
  <si>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</si>
  <si>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</si>
  <si>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</si>
  <si>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</si>
  <si>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</si>
  <si>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</si>
  <si>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</si>
  <si>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</si>
  <si>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</si>
  <si>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</si>
  <si>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</si>
  <si>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</si>
  <si>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</si>
  <si>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</si>
  <si>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</si>
  <si>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</si>
  <si>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</si>
  <si>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</si>
  <si>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</si>
  <si>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</si>
  <si>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</si>
  <si>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</si>
  <si>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</si>
  <si>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</si>
  <si>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</si>
  <si>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</si>
  <si>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</si>
  <si>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</si>
  <si>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</si>
  <si>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</si>
  <si>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</si>
  <si>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</si>
  <si>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</si>
  <si>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</si>
  <si>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</si>
  <si>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</si>
  <si>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</si>
  <si>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</si>
  <si>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</si>
  <si>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</si>
  <si>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</si>
  <si>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</si>
  <si>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</si>
  <si>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</si>
  <si>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</si>
  <si>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</si>
  <si>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</si>
  <si>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</si>
  <si>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</si>
  <si>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</si>
  <si>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</si>
  <si>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</si>
  <si>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</si>
  <si>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</si>
  <si>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</si>
  <si>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</si>
  <si>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</si>
  <si>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</si>
  <si>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</si>
  <si>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</si>
  <si>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</si>
  <si>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</si>
  <si>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</si>
  <si>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</si>
  <si>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</si>
  <si>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</si>
  <si>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</si>
  <si>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</si>
  <si>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</si>
  <si>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</si>
  <si>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</si>
  <si>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</si>
  <si>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</si>
  <si>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</si>
  <si>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</si>
  <si>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</si>
  <si>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</si>
  <si>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</si>
  <si>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</si>
  <si>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</si>
  <si>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</si>
  <si>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</si>
  <si>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</si>
  <si>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</si>
  <si>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</si>
  <si>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</si>
  <si>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</si>
  <si>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</si>
  <si>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</si>
  <si>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</si>
  <si>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</si>
  <si>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</si>
  <si>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</si>
  <si>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</si>
  <si>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</si>
  <si>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</si>
  <si>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</si>
  <si>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</si>
  <si>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</si>
  <si>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</si>
  <si>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</si>
  <si>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</si>
  <si>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</si>
  <si>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</si>
  <si>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</si>
  <si>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</si>
  <si>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</si>
  <si>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</si>
  <si>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</si>
  <si>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</si>
  <si>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</si>
  <si>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</si>
  <si>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</si>
  <si>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</si>
  <si>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</si>
  <si>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</si>
  <si>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</si>
  <si>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</si>
  <si>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</si>
  <si>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</si>
  <si>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</si>
  <si>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</si>
  <si>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</si>
  <si>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</si>
  <si>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</si>
  <si>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</si>
  <si>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</si>
  <si>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</si>
  <si>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</si>
  <si>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</si>
  <si>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</si>
  <si>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</si>
  <si>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</si>
  <si>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</si>
  <si>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</si>
  <si>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</si>
  <si>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</si>
  <si>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</si>
  <si>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</si>
  <si>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</si>
  <si>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</si>
  <si>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</si>
  <si>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</si>
  <si>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</si>
  <si>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</si>
  <si>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</si>
  <si>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</si>
  <si>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</si>
  <si>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</si>
  <si>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</si>
  <si>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</si>
  <si>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</si>
  <si>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</si>
  <si>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</si>
  <si>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</si>
  <si>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</si>
  <si>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</si>
  <si>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</si>
  <si>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</si>
  <si>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</si>
  <si>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</si>
  <si>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</si>
  <si>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</si>
  <si>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</si>
  <si>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</si>
  <si>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</si>
  <si>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</si>
  <si>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</si>
  <si>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</si>
  <si>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</si>
  <si>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</si>
  <si>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</si>
  <si>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</si>
  <si>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</si>
  <si>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</si>
  <si>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</si>
  <si>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</si>
  <si>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</si>
  <si>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</si>
  <si>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</si>
  <si>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</si>
  <si>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</si>
  <si>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</si>
  <si>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</si>
  <si>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</si>
  <si>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</si>
  <si>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</si>
  <si>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</si>
  <si>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</si>
  <si>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</si>
  <si>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</si>
  <si>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</si>
  <si>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</si>
  <si>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</si>
  <si>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</si>
  <si>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</si>
  <si>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</si>
  <si>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</si>
  <si>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</si>
  <si>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</si>
  <si>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</si>
  <si>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</si>
  <si>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</si>
  <si>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</si>
  <si>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</si>
  <si>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</si>
  <si>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</si>
  <si>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</si>
  <si>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</si>
  <si>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</si>
  <si>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</si>
  <si>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</si>
  <si>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</si>
  <si>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</si>
  <si>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</si>
  <si>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</si>
  <si>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</si>
  <si>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</si>
  <si>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</si>
  <si>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</si>
  <si>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</si>
  <si>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</si>
  <si>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</si>
  <si>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</si>
  <si>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</si>
  <si>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</si>
  <si>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</si>
  <si>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</si>
  <si>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</si>
  <si>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</si>
  <si>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</si>
  <si>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</si>
  <si>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</si>
  <si>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</si>
  <si>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</si>
  <si>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</si>
  <si>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</si>
  <si>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</si>
  <si>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</si>
  <si>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</si>
  <si>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</si>
  <si>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</si>
  <si>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</si>
  <si>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</si>
  <si>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</si>
  <si>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</si>
  <si>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</si>
  <si>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</si>
  <si>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</si>
  <si>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</si>
  <si>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</si>
  <si>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</si>
  <si>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</si>
  <si>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</si>
  <si>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</si>
  <si>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</si>
  <si>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</si>
  <si>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</si>
  <si>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</si>
  <si>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</si>
  <si>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</si>
  <si>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</si>
  <si>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</si>
  <si>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</si>
  <si>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</si>
  <si>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</si>
  <si>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</si>
  <si>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</si>
  <si>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</si>
  <si>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</si>
  <si>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</si>
  <si>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</si>
  <si>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</si>
  <si>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</si>
  <si>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</si>
  <si>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</si>
  <si>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</si>
  <si>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</si>
  <si>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</si>
  <si>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</si>
  <si>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</si>
  <si>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</si>
  <si>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</si>
  <si>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</si>
  <si>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</si>
  <si>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</si>
  <si>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</si>
  <si>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</si>
  <si>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</si>
  <si>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</si>
  <si>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</si>
  <si>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</si>
  <si>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</si>
  <si>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</si>
  <si>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</si>
  <si>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</si>
  <si>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</si>
  <si>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</si>
  <si>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</si>
  <si>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</si>
  <si>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</si>
  <si>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</si>
  <si>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</si>
  <si>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</si>
  <si>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</si>
  <si>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</si>
  <si>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</si>
  <si>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</si>
  <si>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</si>
  <si>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</si>
  <si>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</si>
  <si>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</si>
  <si>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</si>
  <si>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</si>
  <si>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</si>
  <si>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</si>
  <si>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</si>
  <si>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</si>
  <si>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</si>
  <si>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</si>
  <si>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</si>
  <si>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</si>
  <si>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</si>
  <si>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</si>
  <si>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</si>
  <si>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</si>
  <si>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</si>
  <si>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</si>
  <si>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</si>
  <si>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</si>
  <si>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</si>
  <si>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</si>
  <si>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</si>
  <si>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</si>
  <si>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</si>
  <si>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</si>
  <si>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</si>
  <si>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</si>
  <si>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</si>
  <si>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</si>
  <si>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</si>
  <si>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</si>
  <si>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</si>
  <si>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</si>
  <si>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</si>
  <si>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</si>
  <si>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</si>
  <si>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</si>
  <si>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</si>
  <si>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</si>
  <si>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</si>
  <si>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</si>
  <si>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</si>
  <si>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</si>
  <si>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</si>
  <si>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</si>
  <si>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</si>
  <si>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</si>
  <si>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</si>
  <si>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</si>
  <si>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</si>
  <si>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</si>
  <si>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</si>
  <si>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</si>
  <si>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</si>
  <si>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</si>
  <si>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</si>
  <si>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</si>
  <si>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</si>
  <si>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</si>
  <si>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</si>
  <si>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</si>
  <si>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</si>
  <si>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</si>
  <si>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</si>
  <si>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</si>
  <si>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</si>
  <si>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</si>
  <si>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</si>
  <si>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</si>
  <si>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</si>
  <si>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</si>
  <si>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</si>
  <si>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</si>
  <si>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</si>
  <si>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</si>
  <si>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</si>
  <si>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</si>
  <si>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</si>
  <si>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</si>
  <si>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</si>
  <si>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</si>
  <si>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</si>
  <si>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</si>
  <si>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</si>
  <si>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</si>
  <si>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</si>
  <si>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</si>
  <si>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</si>
  <si>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</si>
  <si>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</si>
  <si>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</si>
  <si>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</si>
  <si>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</si>
  <si>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</si>
  <si>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</si>
  <si>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</si>
  <si>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</si>
  <si>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</si>
  <si>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</si>
  <si>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</si>
  <si>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</si>
  <si>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</si>
  <si>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</si>
  <si>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</si>
  <si>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</si>
  <si>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</si>
  <si>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</si>
  <si>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</si>
  <si>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</si>
  <si>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</si>
  <si>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</si>
  <si>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</si>
  <si>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</si>
  <si>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</si>
  <si>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</si>
  <si>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</si>
  <si>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</si>
  <si>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</si>
  <si>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</si>
  <si>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</si>
  <si>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</si>
  <si>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</si>
  <si>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</si>
  <si>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</si>
  <si>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</si>
  <si>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</si>
  <si>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</si>
  <si>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</si>
  <si>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</si>
  <si>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</si>
  <si>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</si>
  <si>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</si>
  <si>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</si>
  <si>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</si>
  <si>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</si>
  <si>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</si>
  <si>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</si>
  <si>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</si>
  <si>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</si>
  <si>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</si>
  <si>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</si>
  <si>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</si>
  <si>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</si>
  <si>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</si>
  <si>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</si>
  <si>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</si>
  <si>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</si>
  <si>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</si>
  <si>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</si>
  <si>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</si>
  <si>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</si>
  <si>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</si>
  <si>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</si>
  <si>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</si>
  <si>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</si>
  <si>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</si>
  <si>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</si>
  <si>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</si>
  <si>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</si>
  <si>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</si>
  <si>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</si>
  <si>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</si>
  <si>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</si>
  <si>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</si>
  <si>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</si>
  <si>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</si>
  <si>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</si>
  <si>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</si>
  <si>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</si>
  <si>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</si>
  <si>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</si>
  <si>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</si>
  <si>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</si>
  <si>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</si>
  <si>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</si>
  <si>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</si>
  <si>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</si>
  <si>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</si>
  <si>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</si>
  <si>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</si>
  <si>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</si>
  <si>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</si>
  <si>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</si>
  <si>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</si>
  <si>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</si>
  <si>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</si>
  <si>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</si>
  <si>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</si>
  <si>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</si>
  <si>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</si>
  <si>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</si>
  <si>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</si>
  <si>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</si>
  <si>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</si>
  <si>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</si>
  <si>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</si>
  <si>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</si>
  <si>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</si>
  <si>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</si>
  <si>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</si>
  <si>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</si>
  <si>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</si>
  <si>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</si>
  <si>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</si>
  <si>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</si>
  <si>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</si>
  <si>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</si>
  <si>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</si>
  <si>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</si>
  <si>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</si>
  <si>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</si>
  <si>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</si>
  <si>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</si>
  <si>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</si>
  <si>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37862172935</t>
  </si>
  <si>
    <t>02244055</t>
  </si>
  <si>
    <t>030092813</t>
  </si>
  <si>
    <t>VUKOVARSKA GOSPODARSKA ZONA DOO</t>
  </si>
  <si>
    <t>VUKOVAR</t>
  </si>
  <si>
    <t>GOSPODARSKA ZONA VUKOVAR 15</t>
  </si>
  <si>
    <t>vgz@vgz.hr</t>
  </si>
  <si>
    <t>098/281-873</t>
  </si>
  <si>
    <t>98437348</t>
  </si>
  <si>
    <t>LAZIĆ knjigovodstveni obrt vl. Snežana Lazić</t>
  </si>
  <si>
    <t>SNEŽANA LAZIĆ</t>
  </si>
  <si>
    <t>0976428505</t>
  </si>
  <si>
    <t>knjigovodstvo@lazic.hr</t>
  </si>
  <si>
    <t>FORIŠ DAVOR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</si>
</sst>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1223820.72</v>
      </c>
      <c r="I3" s="27">
        <f>ABS(ROUND(J3,0)-J3)+ABS(ROUND(K3,0)-K3)</f>
        <v>0</v>
      </c>
      <c r="J3" s="27">
        <f>Bilanca!I10</f>
        <v>21991336</v>
      </c>
      <c r="K3" s="27">
        <f>Bilanca!J10</f>
        <v>19599850</v>
      </c>
    </row>
    <row r="4" spans="1:11" ht="12.75">
      <c r="A4" s="4" t="s">
        <v>2697</v>
      </c>
      <c r="B4" s="25" t="s">
        <v>364</v>
      </c>
      <c r="D4" s="4" t="s">
        <v>554</v>
      </c>
      <c r="E4" s="4">
        <v>1</v>
      </c>
      <c r="F4" s="4">
        <f>Bilanca!G11</f>
        <v>3</v>
      </c>
      <c r="G4" s="4">
        <f>IF(Bilanca!H11=0,"",Bilanca!H11)</f>
      </c>
      <c r="H4" s="26">
        <f>J4/100*F4+2*K4/100*F4</f>
        <v>7409.64</v>
      </c>
      <c r="I4" s="27">
        <f>ABS(ROUND(J4,0)-J4)+ABS(ROUND(K4,0)-K4)</f>
        <v>0</v>
      </c>
      <c r="J4" s="27">
        <f>Bilanca!I11</f>
        <v>58164</v>
      </c>
      <c r="K4" s="27">
        <f>Bilanca!J11</f>
        <v>94412</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02244055</v>
      </c>
      <c r="D6" s="4" t="s">
        <v>554</v>
      </c>
      <c r="E6" s="4">
        <v>1</v>
      </c>
      <c r="F6" s="4">
        <f>Bilanca!G13</f>
        <v>5</v>
      </c>
      <c r="G6" s="4">
        <f>IF(Bilanca!H13=0,"",Bilanca!H13)</f>
      </c>
      <c r="H6" s="26">
        <f aca="true" t="shared" si="0" ref="H6:H45">J6/100*F6+2*K6/100*F6</f>
        <v>3624.8</v>
      </c>
      <c r="I6" s="27">
        <f aca="true" t="shared" si="1" ref="I6:I45">ABS(ROUND(J6,0)-J6)+ABS(ROUND(K6,0)-K6)</f>
        <v>0</v>
      </c>
      <c r="J6" s="27">
        <f>Bilanca!I13</f>
        <v>0</v>
      </c>
      <c r="K6" s="27">
        <f>Bilanca!J13</f>
        <v>36248</v>
      </c>
    </row>
    <row r="7" spans="1:11" ht="12.75">
      <c r="A7" s="4" t="s">
        <v>1561</v>
      </c>
      <c r="B7" s="25" t="str">
        <f>RefStr!M27</f>
        <v>030092813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37862172935</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VUKOVARSKA GOSPODARSKA ZONA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32000</v>
      </c>
      <c r="D10" s="4" t="s">
        <v>554</v>
      </c>
      <c r="E10" s="4">
        <v>1</v>
      </c>
      <c r="F10" s="4">
        <f>Bilanca!G17</f>
        <v>9</v>
      </c>
      <c r="G10" s="4">
        <f>IF(Bilanca!H17=0,"",Bilanca!H17)</f>
      </c>
      <c r="H10" s="26">
        <f t="shared" si="0"/>
        <v>15704.28</v>
      </c>
      <c r="I10" s="27">
        <f t="shared" si="1"/>
        <v>0</v>
      </c>
      <c r="J10" s="27">
        <f>Bilanca!I17</f>
        <v>58164</v>
      </c>
      <c r="K10" s="27">
        <f>Bilanca!J17</f>
        <v>58164</v>
      </c>
    </row>
    <row r="11" spans="1:11" ht="12.75">
      <c r="A11" s="4" t="s">
        <v>2737</v>
      </c>
      <c r="B11" s="25" t="str">
        <f>TRIM(RefStr!F31)</f>
        <v>VUKOVAR</v>
      </c>
      <c r="D11" s="4" t="s">
        <v>554</v>
      </c>
      <c r="E11" s="4">
        <v>1</v>
      </c>
      <c r="F11" s="4">
        <f>Bilanca!G18</f>
        <v>10</v>
      </c>
      <c r="G11" s="4">
        <f>IF(Bilanca!H18=0,"",Bilanca!H18)</f>
      </c>
      <c r="H11" s="26">
        <f t="shared" si="0"/>
        <v>6094404.800000001</v>
      </c>
      <c r="I11" s="27">
        <f t="shared" si="1"/>
        <v>0</v>
      </c>
      <c r="J11" s="27">
        <f>Bilanca!I18</f>
        <v>21933172</v>
      </c>
      <c r="K11" s="27">
        <f>Bilanca!J18</f>
        <v>19505438</v>
      </c>
    </row>
    <row r="12" spans="1:11" ht="12.75">
      <c r="A12" s="4" t="s">
        <v>2738</v>
      </c>
      <c r="B12" s="25" t="str">
        <f>TRIM(RefStr!C33)</f>
        <v>GOSPODARSKA ZONA VUKOVAR 15</v>
      </c>
      <c r="D12" s="4" t="s">
        <v>554</v>
      </c>
      <c r="E12" s="4">
        <v>1</v>
      </c>
      <c r="F12" s="4">
        <f>Bilanca!G19</f>
        <v>11</v>
      </c>
      <c r="G12" s="4">
        <f>IF(Bilanca!H19=0,"",Bilanca!H19)</f>
      </c>
      <c r="H12" s="26">
        <f t="shared" si="0"/>
        <v>4190641.84</v>
      </c>
      <c r="I12" s="27">
        <f t="shared" si="1"/>
        <v>0</v>
      </c>
      <c r="J12" s="27">
        <f>Bilanca!I19</f>
        <v>14858430</v>
      </c>
      <c r="K12" s="27">
        <f>Bilanca!J19</f>
        <v>11619157</v>
      </c>
    </row>
    <row r="13" spans="1:11" ht="12.75">
      <c r="A13" s="4" t="s">
        <v>2884</v>
      </c>
      <c r="B13" s="25" t="str">
        <f>TRIM(RefStr!C35)</f>
        <v>vgz@vgz.hr</v>
      </c>
      <c r="D13" s="4" t="s">
        <v>554</v>
      </c>
      <c r="E13" s="4">
        <v>1</v>
      </c>
      <c r="F13" s="4">
        <f>Bilanca!G20</f>
        <v>12</v>
      </c>
      <c r="G13" s="4">
        <f>IF(Bilanca!H20=0,"",Bilanca!H20)</f>
      </c>
      <c r="H13" s="26">
        <f t="shared" si="0"/>
        <v>2525265.4799999995</v>
      </c>
      <c r="I13" s="27">
        <f t="shared" si="1"/>
        <v>0</v>
      </c>
      <c r="J13" s="27">
        <f>Bilanca!I20</f>
        <v>7057851</v>
      </c>
      <c r="K13" s="27">
        <f>Bilanca!J20</f>
        <v>6993014</v>
      </c>
    </row>
    <row r="14" spans="1:11" ht="12.75">
      <c r="A14" s="4" t="s">
        <v>2885</v>
      </c>
      <c r="B14" s="25">
        <f>TRIM(RefStr!C37)</f>
      </c>
      <c r="D14" s="4" t="s">
        <v>554</v>
      </c>
      <c r="E14" s="4">
        <v>1</v>
      </c>
      <c r="F14" s="4">
        <f>Bilanca!G21</f>
        <v>13</v>
      </c>
      <c r="G14" s="4">
        <f>IF(Bilanca!H21=0,"",Bilanca!H21)</f>
      </c>
      <c r="H14" s="26">
        <f t="shared" si="0"/>
        <v>49121.41</v>
      </c>
      <c r="I14" s="27">
        <f t="shared" si="1"/>
        <v>0</v>
      </c>
      <c r="J14" s="27">
        <f>Bilanca!I21</f>
        <v>16891</v>
      </c>
      <c r="K14" s="27">
        <f>Bilanca!J21</f>
        <v>180483</v>
      </c>
    </row>
    <row r="15" spans="1:11" ht="12.75">
      <c r="A15" s="4" t="s">
        <v>2741</v>
      </c>
      <c r="B15" s="25" t="str">
        <f>TEXT(RefStr!J39,"00")</f>
        <v>16</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518</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6820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242346.56</v>
      </c>
      <c r="I18" s="27">
        <f t="shared" si="1"/>
        <v>0</v>
      </c>
      <c r="J18" s="27">
        <f>Bilanca!I25</f>
        <v>0</v>
      </c>
      <c r="K18" s="27">
        <f>Bilanca!J25</f>
        <v>712784</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98437348</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LAZIĆ knjigovodstveni obrt vl. Snežana Lazić</v>
      </c>
      <c r="D38" s="4" t="s">
        <v>554</v>
      </c>
      <c r="E38" s="4">
        <v>1</v>
      </c>
      <c r="F38" s="4">
        <f>Bilanca!G45</f>
        <v>37</v>
      </c>
      <c r="G38" s="4">
        <f>IF(Bilanca!H45=0,"",Bilanca!H45)</f>
      </c>
      <c r="H38" s="26">
        <f t="shared" si="0"/>
        <v>3294552.89</v>
      </c>
      <c r="I38" s="27">
        <f t="shared" si="1"/>
        <v>0</v>
      </c>
      <c r="J38" s="27">
        <f>Bilanca!I45</f>
        <v>3113429</v>
      </c>
      <c r="K38" s="27">
        <f>Bilanca!J45</f>
        <v>2895384</v>
      </c>
    </row>
    <row r="39" spans="1:11" ht="12.75">
      <c r="A39" s="4" t="s">
        <v>1611</v>
      </c>
      <c r="B39" s="25" t="str">
        <f>RefStr!C68</f>
        <v>SNEŽANA LAZIĆ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0976428505</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knjigovodstvo@lazic.hr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FORIŠ DAVOR</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1595864.6600000001</v>
      </c>
      <c r="I47" s="27">
        <f t="shared" si="3"/>
        <v>0</v>
      </c>
      <c r="J47" s="27">
        <f>Bilanca!I54</f>
        <v>1054803</v>
      </c>
      <c r="K47" s="27">
        <f>Bilanca!J54</f>
        <v>1207234</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1584953.51</v>
      </c>
      <c r="I50" s="27">
        <f t="shared" si="3"/>
        <v>0</v>
      </c>
      <c r="J50" s="27">
        <f>Bilanca!I57</f>
        <v>1031445</v>
      </c>
      <c r="K50" s="27">
        <f>Bilanca!J57</f>
        <v>1101577</v>
      </c>
    </row>
    <row r="51" spans="1:11" ht="12.75">
      <c r="A51" s="4" t="s">
        <v>1035</v>
      </c>
      <c r="B51" s="25" t="str">
        <f>RefStr!I60</f>
        <v>NE</v>
      </c>
      <c r="D51" s="4" t="s">
        <v>554</v>
      </c>
      <c r="E51" s="4">
        <v>1</v>
      </c>
      <c r="F51" s="4">
        <f>Bilanca!G58</f>
        <v>50</v>
      </c>
      <c r="G51" s="4">
        <f>IF(Bilanca!H58=0,"",Bilanca!H58)</f>
      </c>
      <c r="H51" s="26">
        <f t="shared" si="2"/>
        <v>11</v>
      </c>
      <c r="I51" s="27">
        <f t="shared" si="3"/>
        <v>0</v>
      </c>
      <c r="J51" s="27">
        <f>Bilanca!I58</f>
        <v>22</v>
      </c>
      <c r="K51" s="27">
        <f>Bilanca!J58</f>
        <v>0</v>
      </c>
    </row>
    <row r="52" spans="1:11" ht="12.75">
      <c r="A52" s="4" t="s">
        <v>1614</v>
      </c>
      <c r="B52" s="25" t="s">
        <v>1237</v>
      </c>
      <c r="D52" s="4" t="s">
        <v>554</v>
      </c>
      <c r="E52" s="4">
        <v>1</v>
      </c>
      <c r="F52" s="4">
        <f>Bilanca!G59</f>
        <v>51</v>
      </c>
      <c r="G52" s="4">
        <f>IF(Bilanca!H59=0,"",Bilanca!H59)</f>
      </c>
      <c r="H52" s="26">
        <f t="shared" si="2"/>
        <v>87962.25</v>
      </c>
      <c r="I52" s="27">
        <f t="shared" si="3"/>
        <v>0</v>
      </c>
      <c r="J52" s="27">
        <f>Bilanca!I59</f>
        <v>21161</v>
      </c>
      <c r="K52" s="27">
        <f>Bilanca!J59</f>
        <v>75657</v>
      </c>
    </row>
    <row r="53" spans="1:11" ht="12.75">
      <c r="A53" s="4" t="s">
        <v>1301</v>
      </c>
      <c r="B53" s="25" t="str">
        <f>RefStr!I56</f>
        <v>DA</v>
      </c>
      <c r="D53" s="4" t="s">
        <v>554</v>
      </c>
      <c r="E53" s="4">
        <v>1</v>
      </c>
      <c r="F53" s="4">
        <f>Bilanca!G60</f>
        <v>52</v>
      </c>
      <c r="G53" s="4">
        <f>IF(Bilanca!H60=0,"",Bilanca!H60)</f>
      </c>
      <c r="H53" s="26">
        <f t="shared" si="2"/>
        <v>32331</v>
      </c>
      <c r="I53" s="27">
        <f t="shared" si="3"/>
        <v>0</v>
      </c>
      <c r="J53" s="27">
        <f>Bilanca!I60</f>
        <v>2175</v>
      </c>
      <c r="K53" s="27">
        <f>Bilanca!J60</f>
        <v>30000</v>
      </c>
    </row>
    <row r="54" spans="1:11" ht="12.75">
      <c r="A54" s="4" t="s">
        <v>1302</v>
      </c>
      <c r="B54" s="25" t="str">
        <f>RefStr!I62</f>
        <v>NE</v>
      </c>
      <c r="D54" s="4" t="s">
        <v>554</v>
      </c>
      <c r="E54" s="4">
        <v>1</v>
      </c>
      <c r="F54" s="4">
        <f>Bilanca!G61</f>
        <v>53</v>
      </c>
      <c r="G54" s="4">
        <f>IF(Bilanca!H61=0,"",Bilanca!H61)</f>
      </c>
      <c r="H54" s="26">
        <f t="shared" si="2"/>
        <v>361932.76</v>
      </c>
      <c r="I54" s="27">
        <f t="shared" si="3"/>
        <v>0</v>
      </c>
      <c r="J54" s="27">
        <f>Bilanca!I61</f>
        <v>85050</v>
      </c>
      <c r="K54" s="27">
        <f>Bilanca!J61</f>
        <v>298921</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783043805.44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416564.12</v>
      </c>
      <c r="I62" s="27">
        <f t="shared" si="3"/>
        <v>0</v>
      </c>
      <c r="J62" s="27">
        <f>Bilanca!I69</f>
        <v>85050</v>
      </c>
      <c r="K62" s="27">
        <f>Bilanca!J69</f>
        <v>298921</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2993781.42</v>
      </c>
      <c r="I64" s="27">
        <f t="shared" si="3"/>
        <v>0</v>
      </c>
      <c r="J64" s="27">
        <f>Bilanca!I71</f>
        <v>1973576</v>
      </c>
      <c r="K64" s="27">
        <f>Bilanca!J71</f>
        <v>1389229</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45561901.45</v>
      </c>
      <c r="I66" s="27">
        <f t="shared" si="3"/>
        <v>0</v>
      </c>
      <c r="J66" s="27">
        <f>Bilanca!I73</f>
        <v>25104765</v>
      </c>
      <c r="K66" s="27">
        <f>Bilanca!J73</f>
        <v>22495234</v>
      </c>
    </row>
    <row r="67" spans="1:11" ht="12.75">
      <c r="A67" s="4" t="s">
        <v>925</v>
      </c>
      <c r="B67" s="25" t="str">
        <f>TRIM(RefStr!L35)</f>
        <v>098/281-873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8279493.51</v>
      </c>
      <c r="I68" s="27">
        <f t="shared" si="3"/>
        <v>0</v>
      </c>
      <c r="J68" s="27">
        <f>Bilanca!I76</f>
        <v>2964075</v>
      </c>
      <c r="K68" s="27">
        <f>Bilanca!J76</f>
        <v>4696689</v>
      </c>
    </row>
    <row r="69" spans="1:11" ht="12.75">
      <c r="A69" s="4" t="s">
        <v>927</v>
      </c>
      <c r="B69" s="25">
        <f>TRIM(RefStr!M46)</f>
      </c>
      <c r="D69" s="4" t="s">
        <v>554</v>
      </c>
      <c r="E69" s="4">
        <v>1</v>
      </c>
      <c r="F69" s="4">
        <f>Bilanca!G77</f>
        <v>68</v>
      </c>
      <c r="G69" s="4">
        <f>IF(Bilanca!H77=0,"",Bilanca!H77)</f>
      </c>
      <c r="H69" s="26">
        <f t="shared" si="2"/>
        <v>2488800</v>
      </c>
      <c r="I69" s="27">
        <f t="shared" si="3"/>
        <v>0</v>
      </c>
      <c r="J69" s="27">
        <f>Bilanca!I77</f>
        <v>1220000</v>
      </c>
      <c r="K69" s="27">
        <f>Bilanca!J77</f>
        <v>1220000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3515589.4999999995</v>
      </c>
      <c r="I84" s="27">
        <f t="shared" si="3"/>
        <v>0</v>
      </c>
      <c r="J84" s="27">
        <f>Bilanca!I92</f>
        <v>747498</v>
      </c>
      <c r="K84" s="27">
        <f>Bilanca!J92</f>
        <v>1744076</v>
      </c>
    </row>
    <row r="85" spans="4:11" ht="12.75">
      <c r="D85" s="4" t="s">
        <v>554</v>
      </c>
      <c r="E85" s="4">
        <v>1</v>
      </c>
      <c r="F85" s="4">
        <f>Bilanca!G93</f>
        <v>84</v>
      </c>
      <c r="G85" s="4">
        <f>IF(Bilanca!H93=0,"",Bilanca!H93)</f>
      </c>
      <c r="H85" s="26">
        <f t="shared" si="2"/>
        <v>3557945.9999999995</v>
      </c>
      <c r="I85" s="27">
        <f t="shared" si="3"/>
        <v>0</v>
      </c>
      <c r="J85" s="27">
        <f>Bilanca!I93</f>
        <v>747498</v>
      </c>
      <c r="K85" s="27">
        <f>Bilanca!J93</f>
        <v>1744076</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3837150.5800000005</v>
      </c>
      <c r="I87" s="27">
        <f>ABS(ROUND(J87,0)-J87)+ABS(ROUND(K87,0)-K87)</f>
        <v>0</v>
      </c>
      <c r="J87" s="27">
        <f>Bilanca!I95</f>
        <v>996577</v>
      </c>
      <c r="K87" s="27">
        <f>Bilanca!J95</f>
        <v>1732613</v>
      </c>
    </row>
    <row r="88" spans="4:11" ht="12.75">
      <c r="D88" s="4" t="s">
        <v>554</v>
      </c>
      <c r="E88" s="4">
        <v>1</v>
      </c>
      <c r="F88" s="4">
        <f>Bilanca!G96</f>
        <v>87</v>
      </c>
      <c r="G88" s="4">
        <f>IF(Bilanca!H96=0,"",Bilanca!H96)</f>
      </c>
      <c r="H88" s="26">
        <f>J88/100*F88+2*K88/100*F88</f>
        <v>3881768.6100000003</v>
      </c>
      <c r="I88" s="27">
        <f>ABS(ROUND(J88,0)-J88)+ABS(ROUND(K88,0)-K88)</f>
        <v>0</v>
      </c>
      <c r="J88" s="27">
        <f>Bilanca!I96</f>
        <v>996577</v>
      </c>
      <c r="K88" s="27">
        <f>Bilanca!J96</f>
        <v>1732613</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738532.8</v>
      </c>
      <c r="I91" s="27">
        <f t="shared" si="5"/>
        <v>0</v>
      </c>
      <c r="J91" s="27">
        <f>Bilanca!I99</f>
        <v>820592</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763150.56</v>
      </c>
      <c r="I94" s="27">
        <f t="shared" si="5"/>
        <v>0</v>
      </c>
      <c r="J94" s="27">
        <f>Bilanca!I102</f>
        <v>820592</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5055085.37</v>
      </c>
      <c r="I110" s="27">
        <f t="shared" si="5"/>
        <v>0</v>
      </c>
      <c r="J110" s="27">
        <f>Bilanca!I118</f>
        <v>1690859</v>
      </c>
      <c r="K110" s="27">
        <f>Bilanca!J118</f>
        <v>1473417</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19829.16</v>
      </c>
      <c r="I115" s="27">
        <f t="shared" si="5"/>
        <v>0</v>
      </c>
      <c r="J115" s="27">
        <f>Bilanca!I123</f>
        <v>0</v>
      </c>
      <c r="K115" s="27">
        <f>Bilanca!J123</f>
        <v>8697</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4217756.52</v>
      </c>
      <c r="I117" s="27">
        <f t="shared" si="5"/>
        <v>0</v>
      </c>
      <c r="J117" s="27">
        <f>Bilanca!I125</f>
        <v>1282205</v>
      </c>
      <c r="K117" s="27">
        <f>Bilanca!J125</f>
        <v>1176896</v>
      </c>
    </row>
    <row r="118" spans="4:11" ht="12.75">
      <c r="D118" s="4" t="s">
        <v>554</v>
      </c>
      <c r="E118" s="4">
        <v>1</v>
      </c>
      <c r="F118" s="4">
        <f>Bilanca!G126</f>
        <v>117</v>
      </c>
      <c r="G118" s="4">
        <f>IF(Bilanca!H126=0,"",Bilanca!H126)</f>
      </c>
      <c r="H118" s="26">
        <f t="shared" si="4"/>
        <v>606929.31</v>
      </c>
      <c r="I118" s="27">
        <f t="shared" si="5"/>
        <v>0</v>
      </c>
      <c r="J118" s="27">
        <f>Bilanca!I126</f>
        <v>268029</v>
      </c>
      <c r="K118" s="27">
        <f>Bilanca!J126</f>
        <v>125357</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116036.9</v>
      </c>
      <c r="I120" s="27">
        <f t="shared" si="5"/>
        <v>0</v>
      </c>
      <c r="J120" s="27">
        <f>Bilanca!I128</f>
        <v>29312</v>
      </c>
      <c r="K120" s="27">
        <f>Bilanca!J128</f>
        <v>34099</v>
      </c>
    </row>
    <row r="121" spans="4:11" ht="12.75">
      <c r="D121" s="4" t="s">
        <v>554</v>
      </c>
      <c r="E121" s="4">
        <v>1</v>
      </c>
      <c r="F121" s="4">
        <f>Bilanca!G129</f>
        <v>120</v>
      </c>
      <c r="G121" s="4">
        <f>IF(Bilanca!H129=0,"",Bilanca!H129)</f>
      </c>
      <c r="H121" s="26">
        <f t="shared" si="4"/>
        <v>441658.80000000005</v>
      </c>
      <c r="I121" s="27">
        <f t="shared" si="5"/>
        <v>0</v>
      </c>
      <c r="J121" s="27">
        <f>Bilanca!I129</f>
        <v>111313</v>
      </c>
      <c r="K121" s="27">
        <f>Bilanca!J129</f>
        <v>128368</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64826573.8</v>
      </c>
      <c r="I125" s="27">
        <f t="shared" si="5"/>
        <v>0</v>
      </c>
      <c r="J125" s="27">
        <f>Bilanca!I133</f>
        <v>19629239</v>
      </c>
      <c r="K125" s="27">
        <f>Bilanca!J133</f>
        <v>16325128</v>
      </c>
    </row>
    <row r="126" spans="4:11" ht="12.75">
      <c r="D126" s="4" t="s">
        <v>554</v>
      </c>
      <c r="E126" s="4">
        <v>1</v>
      </c>
      <c r="F126" s="4">
        <f>Bilanca!G134</f>
        <v>125</v>
      </c>
      <c r="G126" s="4">
        <f>IF(Bilanca!H134=0,"",Bilanca!H134)</f>
      </c>
      <c r="H126" s="26">
        <f t="shared" si="4"/>
        <v>87619041.25</v>
      </c>
      <c r="I126" s="27">
        <f t="shared" si="5"/>
        <v>0</v>
      </c>
      <c r="J126" s="27">
        <f>Bilanca!I134</f>
        <v>25104765</v>
      </c>
      <c r="K126" s="27">
        <f>Bilanca!J134</f>
        <v>22495234</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14295244.46</v>
      </c>
      <c r="I128" s="4">
        <f t="shared" si="5"/>
        <v>0</v>
      </c>
      <c r="J128" s="27">
        <f>RDG!I8</f>
        <v>3622914</v>
      </c>
      <c r="K128" s="27">
        <f>RDG!J8</f>
        <v>3816592</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13577695.05</v>
      </c>
      <c r="I130" s="4">
        <f aca="true" t="shared" si="7" ref="I130:I192">ABS(ROUND(J130,0)-J130)+ABS(ROUND(K130,0)-K130)</f>
        <v>0</v>
      </c>
      <c r="J130" s="27">
        <f>RDG!I10</f>
        <v>3436161</v>
      </c>
      <c r="K130" s="27">
        <f>RDG!J10</f>
        <v>3544592</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964593.96</v>
      </c>
      <c r="I133" s="4">
        <f t="shared" si="7"/>
        <v>0</v>
      </c>
      <c r="J133" s="27">
        <f>RDG!I13</f>
        <v>186753</v>
      </c>
      <c r="K133" s="27">
        <f>RDG!J13</f>
        <v>272000</v>
      </c>
    </row>
    <row r="134" spans="4:11" ht="12.75">
      <c r="D134" s="4" t="s">
        <v>794</v>
      </c>
      <c r="E134" s="4">
        <v>2</v>
      </c>
      <c r="F134" s="4">
        <f>RDG!G14</f>
        <v>133</v>
      </c>
      <c r="G134" s="4">
        <f>IF(RDG!H14=0,"",RDG!H14)</f>
      </c>
      <c r="H134" s="26">
        <f t="shared" si="6"/>
        <v>9130285.08</v>
      </c>
      <c r="I134" s="4">
        <f t="shared" si="7"/>
        <v>0</v>
      </c>
      <c r="J134" s="27">
        <f>RDG!I14</f>
        <v>2410474</v>
      </c>
      <c r="K134" s="27">
        <f>RDG!J14</f>
        <v>2227201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6371963.55</v>
      </c>
      <c r="I136" s="4">
        <f t="shared" si="7"/>
        <v>0</v>
      </c>
      <c r="J136" s="27">
        <f>RDG!I16</f>
        <v>1789875</v>
      </c>
      <c r="K136" s="27">
        <f>RDG!J16</f>
        <v>1465049</v>
      </c>
    </row>
    <row r="137" spans="4:11" ht="12.75">
      <c r="D137" s="4" t="s">
        <v>794</v>
      </c>
      <c r="E137" s="4">
        <v>2</v>
      </c>
      <c r="F137" s="4">
        <f>RDG!G17</f>
        <v>136</v>
      </c>
      <c r="G137" s="4">
        <f>IF(RDG!H17=0,"",RDG!H17)</f>
      </c>
      <c r="H137" s="26">
        <f t="shared" si="6"/>
        <v>1496420.2400000002</v>
      </c>
      <c r="I137" s="4">
        <f t="shared" si="7"/>
        <v>0</v>
      </c>
      <c r="J137" s="27">
        <f>RDG!I17</f>
        <v>277605</v>
      </c>
      <c r="K137" s="27">
        <f>RDG!J17</f>
        <v>411352</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4995136.32</v>
      </c>
      <c r="I139" s="4">
        <f t="shared" si="7"/>
        <v>0</v>
      </c>
      <c r="J139" s="27">
        <f>RDG!I19</f>
        <v>1512270</v>
      </c>
      <c r="K139" s="27">
        <f>RDG!J19</f>
        <v>1053697</v>
      </c>
    </row>
    <row r="140" spans="4:11" ht="12.75">
      <c r="D140" s="4" t="s">
        <v>794</v>
      </c>
      <c r="E140" s="4">
        <v>2</v>
      </c>
      <c r="F140" s="4">
        <f>RDG!G20</f>
        <v>139</v>
      </c>
      <c r="G140" s="4">
        <f>IF(RDG!H20=0,"",RDG!H20)</f>
      </c>
      <c r="H140" s="26">
        <f t="shared" si="6"/>
        <v>2614646.9899999998</v>
      </c>
      <c r="I140" s="4">
        <f t="shared" si="7"/>
        <v>0</v>
      </c>
      <c r="J140" s="27">
        <f>RDG!I20</f>
        <v>551633</v>
      </c>
      <c r="K140" s="27">
        <f>RDG!J20</f>
        <v>664704</v>
      </c>
    </row>
    <row r="141" spans="4:11" ht="12.75">
      <c r="D141" s="4" t="s">
        <v>794</v>
      </c>
      <c r="E141" s="4">
        <v>2</v>
      </c>
      <c r="F141" s="4">
        <f>RDG!G21</f>
        <v>140</v>
      </c>
      <c r="G141" s="4">
        <f>IF(RDG!H21=0,"",RDG!H21)</f>
      </c>
      <c r="H141" s="26">
        <f t="shared" si="6"/>
        <v>1824632.6</v>
      </c>
      <c r="I141" s="4">
        <f t="shared" si="7"/>
        <v>0</v>
      </c>
      <c r="J141" s="27">
        <f>RDG!I21</f>
        <v>381727</v>
      </c>
      <c r="K141" s="27">
        <f>RDG!J21</f>
        <v>460791</v>
      </c>
    </row>
    <row r="142" spans="4:11" ht="12.75">
      <c r="D142" s="4" t="s">
        <v>794</v>
      </c>
      <c r="E142" s="4">
        <v>2</v>
      </c>
      <c r="F142" s="4">
        <f>RDG!G22</f>
        <v>141</v>
      </c>
      <c r="G142" s="4">
        <f>IF(RDG!H22=0,"",RDG!H22)</f>
      </c>
      <c r="H142" s="26">
        <f t="shared" si="6"/>
        <v>464748.69</v>
      </c>
      <c r="I142" s="4">
        <f t="shared" si="7"/>
        <v>0</v>
      </c>
      <c r="J142" s="27">
        <f>RDG!I22</f>
        <v>97493</v>
      </c>
      <c r="K142" s="27">
        <f>RDG!J22</f>
        <v>116058</v>
      </c>
    </row>
    <row r="143" spans="4:11" ht="12.75">
      <c r="D143" s="4" t="s">
        <v>794</v>
      </c>
      <c r="E143" s="4">
        <v>2</v>
      </c>
      <c r="F143" s="4">
        <f>RDG!G23</f>
        <v>142</v>
      </c>
      <c r="G143" s="4">
        <f>IF(RDG!H23=0,"",RDG!H23)</f>
      </c>
      <c r="H143" s="26">
        <f t="shared" si="6"/>
        <v>352334.66</v>
      </c>
      <c r="I143" s="4">
        <f t="shared" si="7"/>
        <v>0</v>
      </c>
      <c r="J143" s="27">
        <f>RDG!I23</f>
        <v>72413</v>
      </c>
      <c r="K143" s="27">
        <f>RDG!J23</f>
        <v>87855</v>
      </c>
    </row>
    <row r="144" spans="4:11" ht="12.75">
      <c r="D144" s="4" t="s">
        <v>794</v>
      </c>
      <c r="E144" s="4">
        <v>2</v>
      </c>
      <c r="F144" s="4">
        <f>RDG!G24</f>
        <v>143</v>
      </c>
      <c r="G144" s="4">
        <f>IF(RDG!H24=0,"",RDG!H24)</f>
      </c>
      <c r="H144" s="26">
        <f t="shared" si="6"/>
        <v>157545.96</v>
      </c>
      <c r="I144" s="4">
        <f t="shared" si="7"/>
        <v>0</v>
      </c>
      <c r="J144" s="27">
        <f>RDG!I24</f>
        <v>27154</v>
      </c>
      <c r="K144" s="27">
        <f>RDG!J24</f>
        <v>41509</v>
      </c>
    </row>
    <row r="145" spans="4:11" ht="12.75">
      <c r="D145" s="4" t="s">
        <v>794</v>
      </c>
      <c r="E145" s="4">
        <v>2</v>
      </c>
      <c r="F145" s="4">
        <f>RDG!G25</f>
        <v>144</v>
      </c>
      <c r="G145" s="4">
        <f>IF(RDG!H25=0,"",RDG!H25)</f>
      </c>
      <c r="H145" s="26">
        <f t="shared" si="6"/>
        <v>221313.6</v>
      </c>
      <c r="I145" s="4">
        <f t="shared" si="7"/>
        <v>0</v>
      </c>
      <c r="J145" s="27">
        <f>RDG!I25</f>
        <v>41812</v>
      </c>
      <c r="K145" s="27">
        <f>RDG!J25</f>
        <v>55939</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3336361.08</v>
      </c>
      <c r="I157" s="4">
        <f t="shared" si="7"/>
        <v>0</v>
      </c>
      <c r="J157" s="27">
        <f>RDG!I37</f>
        <v>496177</v>
      </c>
      <c r="K157" s="27">
        <f>RDG!J37</f>
        <v>821258</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2184.2</v>
      </c>
      <c r="I164" s="4">
        <f t="shared" si="7"/>
        <v>0</v>
      </c>
      <c r="J164" s="27">
        <f>RDG!I44</f>
        <v>8</v>
      </c>
      <c r="K164" s="27">
        <f>RDG!J44</f>
        <v>666</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3548005.98</v>
      </c>
      <c r="I167" s="4">
        <f t="shared" si="7"/>
        <v>0</v>
      </c>
      <c r="J167" s="27">
        <f>RDG!I47</f>
        <v>496169</v>
      </c>
      <c r="K167" s="27">
        <f>RDG!J47</f>
        <v>820592</v>
      </c>
    </row>
    <row r="168" spans="4:11" ht="12.75">
      <c r="D168" s="4" t="s">
        <v>794</v>
      </c>
      <c r="E168" s="4">
        <v>2</v>
      </c>
      <c r="F168" s="4">
        <f>RDG!G48</f>
        <v>167</v>
      </c>
      <c r="G168" s="4">
        <f>IF(RDG!H48=0,"",RDG!H48)</f>
      </c>
      <c r="H168" s="26">
        <f t="shared" si="6"/>
        <v>2624353.23</v>
      </c>
      <c r="I168" s="4">
        <f t="shared" si="7"/>
        <v>0</v>
      </c>
      <c r="J168" s="27">
        <f>RDG!I48</f>
        <v>600991</v>
      </c>
      <c r="K168" s="27">
        <f>RDG!J48</f>
        <v>485239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1116.9</v>
      </c>
      <c r="I171" s="4">
        <f t="shared" si="7"/>
        <v>0</v>
      </c>
      <c r="J171" s="27">
        <f>RDG!I51</f>
        <v>15</v>
      </c>
      <c r="K171" s="27">
        <f>RDG!J51</f>
        <v>321</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2733212.88</v>
      </c>
      <c r="I175" s="4">
        <f t="shared" si="7"/>
        <v>0</v>
      </c>
      <c r="J175" s="27">
        <f>RDG!I55</f>
        <v>600976</v>
      </c>
      <c r="K175" s="27">
        <f>RDG!J55</f>
        <v>484918</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23976675.89</v>
      </c>
      <c r="I180" s="4">
        <f t="shared" si="7"/>
        <v>0</v>
      </c>
      <c r="J180" s="27">
        <f>RDG!I60</f>
        <v>4119091</v>
      </c>
      <c r="K180" s="27">
        <f>RDG!J60</f>
        <v>4637850</v>
      </c>
    </row>
    <row r="181" spans="4:11" ht="12.75">
      <c r="D181" s="4" t="s">
        <v>794</v>
      </c>
      <c r="E181" s="4">
        <v>2</v>
      </c>
      <c r="F181" s="4">
        <f>RDG!G61</f>
        <v>180</v>
      </c>
      <c r="G181" s="4">
        <f>IF(RDG!H61=0,"",RDG!H61)</f>
      </c>
      <c r="H181" s="26">
        <f t="shared" si="6"/>
        <v>15185421</v>
      </c>
      <c r="I181" s="4">
        <f t="shared" si="7"/>
        <v>0</v>
      </c>
      <c r="J181" s="27">
        <f>RDG!I61</f>
        <v>3011465</v>
      </c>
      <c r="K181" s="27">
        <f>RDG!J61</f>
        <v>2712440</v>
      </c>
    </row>
    <row r="182" spans="4:11" ht="12.75">
      <c r="D182" s="4" t="s">
        <v>794</v>
      </c>
      <c r="E182" s="4">
        <v>2</v>
      </c>
      <c r="F182" s="4">
        <f>RDG!G62</f>
        <v>181</v>
      </c>
      <c r="G182" s="4">
        <f>IF(RDG!H62=0,"",RDG!H62)</f>
      </c>
      <c r="H182" s="26">
        <f t="shared" si="6"/>
        <v>8974787.26</v>
      </c>
      <c r="I182" s="4">
        <f t="shared" si="7"/>
        <v>0</v>
      </c>
      <c r="J182" s="27">
        <f>RDG!I62</f>
        <v>1107626</v>
      </c>
      <c r="K182" s="27">
        <f>RDG!J62</f>
        <v>1925410</v>
      </c>
    </row>
    <row r="183" spans="4:11" ht="12.75">
      <c r="D183" s="4" t="s">
        <v>794</v>
      </c>
      <c r="E183" s="4">
        <v>2</v>
      </c>
      <c r="F183" s="4">
        <f>RDG!G63</f>
        <v>182</v>
      </c>
      <c r="G183" s="4">
        <f>IF(RDG!H63=0,"",RDG!H63)</f>
      </c>
      <c r="H183" s="26">
        <f t="shared" si="6"/>
        <v>9024371.719999999</v>
      </c>
      <c r="I183" s="4">
        <f t="shared" si="7"/>
        <v>0</v>
      </c>
      <c r="J183" s="27">
        <f>RDG!I63</f>
        <v>1107626</v>
      </c>
      <c r="K183" s="27">
        <f>RDG!J63</f>
        <v>1925410</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913826.8</v>
      </c>
      <c r="I185" s="4">
        <f t="shared" si="7"/>
        <v>0</v>
      </c>
      <c r="J185" s="27">
        <f>RDG!I65</f>
        <v>111049</v>
      </c>
      <c r="K185" s="27">
        <f>RDG!J65</f>
        <v>192798</v>
      </c>
    </row>
    <row r="186" spans="4:11" ht="12.75">
      <c r="D186" s="4" t="s">
        <v>794</v>
      </c>
      <c r="E186" s="4">
        <v>2</v>
      </c>
      <c r="F186" s="4">
        <f>RDG!G66</f>
        <v>185</v>
      </c>
      <c r="G186" s="4">
        <f>IF(RDG!H66=0,"",RDG!H66)</f>
      </c>
      <c r="H186" s="26">
        <f t="shared" si="6"/>
        <v>8254331.85</v>
      </c>
      <c r="I186" s="4">
        <f t="shared" si="7"/>
        <v>0</v>
      </c>
      <c r="J186" s="27">
        <f>RDG!I66</f>
        <v>996577</v>
      </c>
      <c r="K186" s="27">
        <f>RDG!J66</f>
        <v>1732612</v>
      </c>
    </row>
    <row r="187" spans="4:11" ht="12.75">
      <c r="D187" s="4" t="s">
        <v>794</v>
      </c>
      <c r="E187" s="4">
        <v>2</v>
      </c>
      <c r="F187" s="4">
        <f>RDG!G67</f>
        <v>186</v>
      </c>
      <c r="G187" s="4">
        <f>IF(RDG!H67=0,"",RDG!H67)</f>
      </c>
      <c r="H187" s="26">
        <f t="shared" si="6"/>
        <v>8298949.859999999</v>
      </c>
      <c r="I187" s="4">
        <f t="shared" si="7"/>
        <v>0</v>
      </c>
      <c r="J187" s="27">
        <f>RDG!I67</f>
        <v>996577</v>
      </c>
      <c r="K187" s="27">
        <f>RDG!J67</f>
        <v>1732612</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5536"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VUKOVARSKA GOSPODARSKA ZONA DOO</v>
      </c>
      <c r="X2" s="204" t="s">
        <v>1769</v>
      </c>
      <c r="Y2" s="223">
        <f>IF(RefStr!C54&lt;&gt;"",RefStr!C54,"")</f>
        <v>100</v>
      </c>
      <c r="Z2" s="204" t="s">
        <v>441</v>
      </c>
      <c r="AA2" s="223" t="str">
        <f>IF(RefStr!B64="","",RefStr!B64)</f>
        <v>98437348</v>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32000</v>
      </c>
      <c r="X3" s="206" t="s">
        <v>1770</v>
      </c>
      <c r="Y3" s="224">
        <f>IF(RefStr!F54&lt;&gt;"",RefStr!F54,"")</f>
        <v>0</v>
      </c>
      <c r="Z3" s="206" t="s">
        <v>442</v>
      </c>
      <c r="AA3" s="224" t="str">
        <f>IF(RefStr!B66="","",RefStr!B66)</f>
        <v>LAZIĆ knjigovodstveni obrt vl. Snežana Lazić</v>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37862172935</v>
      </c>
      <c r="V4" s="206" t="s">
        <v>2737</v>
      </c>
      <c r="W4" s="224" t="str">
        <f>RefStr!F31</f>
        <v>VUKOVAR</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02244055</v>
      </c>
      <c r="V5" s="206" t="s">
        <v>2738</v>
      </c>
      <c r="W5" s="224" t="str">
        <f>RefStr!C33</f>
        <v>GOSPODARSKA ZONA VUKOVAR 15</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030092813</v>
      </c>
      <c r="V6" s="206" t="s">
        <v>2968</v>
      </c>
      <c r="W6" s="224" t="str">
        <f>RefStr!L35</f>
        <v>098/281-873</v>
      </c>
      <c r="X6" s="206" t="s">
        <v>2926</v>
      </c>
      <c r="Y6" s="224" t="str">
        <f>RefStr!C68</f>
        <v>SNEŽANA LAZIĆ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VGZ@VGZ.HR</v>
      </c>
      <c r="X7" s="206" t="s">
        <v>2927</v>
      </c>
      <c r="Y7" s="224" t="str">
        <f>RefStr!C70</f>
        <v>0976428505</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6820</v>
      </c>
      <c r="X8" s="206" t="s">
        <v>2928</v>
      </c>
      <c r="Y8" s="224" t="str">
        <f>TRIM(UPPER(RefStr!C72))</f>
        <v>KNJIGOVODSTVO@LAZIC.HR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4</v>
      </c>
      <c r="Q9" s="223">
        <f>RefStr!F58</f>
        <v>4</v>
      </c>
      <c r="R9" s="206" t="s">
        <v>914</v>
      </c>
      <c r="S9" s="224">
        <f>IF(RefStr!F4&lt;&gt;"",RefStr!F4,0)</f>
        <v>44926</v>
      </c>
      <c r="T9" s="206" t="s">
        <v>891</v>
      </c>
      <c r="U9" s="224">
        <f>RefStr!C39</f>
        <v>518</v>
      </c>
      <c r="V9" s="206" t="s">
        <v>2951</v>
      </c>
      <c r="W9" s="224" t="str">
        <f>RefStr!D42</f>
        <v>Iznajmljivanje i upravljanje vlastitim...</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4</v>
      </c>
      <c r="Q10" s="225">
        <f>RefStr!F56</f>
        <v>4</v>
      </c>
      <c r="R10" s="208" t="s">
        <v>917</v>
      </c>
      <c r="S10" s="225">
        <f>RefStr!C23</f>
        <v>1</v>
      </c>
      <c r="T10" s="208" t="s">
        <v>2973</v>
      </c>
      <c r="U10" s="225" t="str">
        <f>RefStr!D39</f>
        <v>Vukovar</v>
      </c>
      <c r="V10" s="232"/>
      <c r="W10" s="233"/>
      <c r="X10" s="234" t="s">
        <v>2279</v>
      </c>
      <c r="Y10" s="235">
        <f>RefStr!F12</f>
        <v>2022</v>
      </c>
      <c r="Z10" s="208" t="s">
        <v>1771</v>
      </c>
      <c r="AA10" s="225" t="str">
        <f>RefStr!A75</f>
        <v>FORIŠ DAVOR</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1</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1</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85" zoomScaleNormal="85" zoomScalePageLayoutView="0" workbookViewId="0" topLeftCell="A1">
      <pane ySplit="3" topLeftCell="A4"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224405.5</v>
      </c>
    </row>
    <row r="13" spans="4:17" ht="9.75" customHeight="1">
      <c r="D13" s="152"/>
      <c r="E13" s="158"/>
      <c r="H13" s="23"/>
      <c r="I13" s="159"/>
      <c r="J13" s="159"/>
      <c r="K13" s="152"/>
      <c r="L13" s="152"/>
      <c r="M13" s="152"/>
      <c r="N13" s="152"/>
      <c r="P13" s="50" t="s">
        <v>1561</v>
      </c>
      <c r="Q13" s="51">
        <f>INT(VALUE(M27))/50</f>
        <v>601856.26</v>
      </c>
    </row>
    <row r="14" spans="1:17" ht="15">
      <c r="A14" s="289" t="s">
        <v>1312</v>
      </c>
      <c r="B14" s="289"/>
      <c r="C14" s="289"/>
      <c r="D14" s="160"/>
      <c r="E14" s="161"/>
      <c r="F14" s="287"/>
      <c r="G14" s="288"/>
      <c r="H14" s="288"/>
      <c r="I14" s="152"/>
      <c r="J14" s="310" t="s">
        <v>1978</v>
      </c>
      <c r="K14" s="311"/>
      <c r="L14" s="311"/>
      <c r="M14" s="311"/>
      <c r="N14" s="311"/>
      <c r="P14" s="50" t="s">
        <v>1316</v>
      </c>
      <c r="Q14" s="51">
        <f>INT(VALUE(C27))/100</f>
        <v>378621729.35</v>
      </c>
    </row>
    <row r="15" spans="1:17" ht="19.5" customHeight="1">
      <c r="A15" s="307">
        <f>Skriveni!B59</f>
        <v>783043805.44</v>
      </c>
      <c r="B15" s="308"/>
      <c r="C15" s="309"/>
      <c r="D15" s="56"/>
      <c r="E15" s="56"/>
      <c r="F15" s="56"/>
      <c r="G15" s="56"/>
      <c r="H15" s="56"/>
      <c r="I15" s="56"/>
      <c r="J15" s="56"/>
      <c r="K15" s="56"/>
      <c r="L15" s="56"/>
      <c r="M15" s="56"/>
      <c r="N15" s="56"/>
      <c r="P15" s="50" t="s">
        <v>887</v>
      </c>
      <c r="Q15" s="51">
        <f>LEN(Skriveni!B9)</f>
        <v>31</v>
      </c>
    </row>
    <row r="16" spans="4:17" ht="12.75" customHeight="1">
      <c r="D16" s="56"/>
      <c r="E16" s="56"/>
      <c r="F16" s="56"/>
      <c r="G16" s="56"/>
      <c r="H16" s="56"/>
      <c r="I16" s="56"/>
      <c r="P16" s="50" t="s">
        <v>888</v>
      </c>
      <c r="Q16" s="51">
        <f>INT(VALUE(C31))/100</f>
        <v>320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7</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27</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518</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6820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32000</v>
      </c>
      <c r="D31" s="343" t="s">
        <v>929</v>
      </c>
      <c r="E31" s="344"/>
      <c r="F31" s="345" t="s">
        <v>2987</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518</v>
      </c>
      <c r="D39" s="358" t="str">
        <f>IF(C39="","Upišite šifru grada/općine",IF(ISNA(LOOKUP(C39,A177:A732,A177:A732)),"Šifra grada/općine ne postoji",IF(LOOKUP(C39,A177:A732,A177:A732)&lt;&gt;C39,"Šifra grada/općine ne postoji",LOOKUP(C39,A177:A732,B177:B732))))</f>
        <v>Vukovar</v>
      </c>
      <c r="E39" s="359"/>
      <c r="F39" s="359"/>
      <c r="G39" s="359"/>
      <c r="H39" s="279" t="s">
        <v>2109</v>
      </c>
      <c r="I39" s="280"/>
      <c r="J39" s="54">
        <f>IF(C39&gt;0,LOOKUP(C39,A177:A732,C177:C732),"")</f>
        <v>16</v>
      </c>
      <c r="K39" s="350" t="str">
        <f>IF(J39="","Upišite šifru grada/općine",LOOKUP(J39,A153:A173,B153:B173))</f>
        <v>VUKOVARSKO-SRIJEMSKA</v>
      </c>
      <c r="L39" s="350"/>
      <c r="M39" s="350"/>
      <c r="N39" s="350"/>
      <c r="P39" s="50" t="s">
        <v>896</v>
      </c>
      <c r="Q39" s="51">
        <f>C56+2*F56+3*C58+4*F58</f>
        <v>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1900</v>
      </c>
      <c r="D42" s="356" t="str">
        <f>IF(C42="","Upišite šifru razreda glavne djelatnosti",IF(ISNA(LOOKUP(C42,A736:A1351,A736:A1351)),"Šifra NKD-a ne postoji",IF(LOOKUP(C42,A736:A1351,A736:A1351)&lt;&gt;C42,"Šifra NKD-a ne postoji",LOOKUP(C42,A736:A1351,B736:B1351))))</f>
        <v>Iznajmljivanje i upravljanje vlastitim...</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4</v>
      </c>
      <c r="D56" s="272" t="s">
        <v>2653</v>
      </c>
      <c r="E56" s="362"/>
      <c r="F56" s="40">
        <v>4</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4</v>
      </c>
      <c r="D58" s="354" t="s">
        <v>2653</v>
      </c>
      <c r="E58" s="354"/>
      <c r="F58" s="40">
        <v>4</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2991</v>
      </c>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t="s">
        <v>2992</v>
      </c>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2993</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2994</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2995</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2996</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47" activePane="bottomLeft" state="frozen"/>
      <selection pane="topLeft" activeCell="A1" sqref="A1"/>
      <selection pane="bottomLeft" activeCell="J131" sqref="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37862172935; VUKOVARSKA GOSPODARSKA ZONA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21991336</v>
      </c>
      <c r="J10" s="66">
        <f>J11+J18+J28+J39+J44</f>
        <v>19599850</v>
      </c>
    </row>
    <row r="11" spans="1:10" ht="13.5" customHeight="1">
      <c r="A11" s="390" t="s">
        <v>904</v>
      </c>
      <c r="B11" s="390"/>
      <c r="C11" s="390"/>
      <c r="D11" s="390"/>
      <c r="E11" s="390"/>
      <c r="F11" s="390"/>
      <c r="G11" s="15">
        <v>3</v>
      </c>
      <c r="H11" s="16"/>
      <c r="I11" s="66">
        <f>SUM(I12:I17)</f>
        <v>58164</v>
      </c>
      <c r="J11" s="66">
        <f>SUM(J12:J17)</f>
        <v>94412</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v>36248</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v>58164</v>
      </c>
      <c r="J17" s="67">
        <v>58164</v>
      </c>
    </row>
    <row r="18" spans="1:10" ht="13.5" customHeight="1">
      <c r="A18" s="390" t="s">
        <v>965</v>
      </c>
      <c r="B18" s="390"/>
      <c r="C18" s="390"/>
      <c r="D18" s="390"/>
      <c r="E18" s="390"/>
      <c r="F18" s="390"/>
      <c r="G18" s="15">
        <v>10</v>
      </c>
      <c r="H18" s="16"/>
      <c r="I18" s="66">
        <f>SUM(I19:I27)</f>
        <v>21933172</v>
      </c>
      <c r="J18" s="66">
        <f>SUM(J19:J27)</f>
        <v>19505438</v>
      </c>
    </row>
    <row r="19" spans="1:10" ht="13.5" customHeight="1">
      <c r="A19" s="387" t="s">
        <v>733</v>
      </c>
      <c r="B19" s="387"/>
      <c r="C19" s="387"/>
      <c r="D19" s="387"/>
      <c r="E19" s="387"/>
      <c r="F19" s="387"/>
      <c r="G19" s="15">
        <v>11</v>
      </c>
      <c r="H19" s="16"/>
      <c r="I19" s="67">
        <v>14858430</v>
      </c>
      <c r="J19" s="67">
        <v>11619157</v>
      </c>
    </row>
    <row r="20" spans="1:10" ht="13.5" customHeight="1">
      <c r="A20" s="387" t="s">
        <v>796</v>
      </c>
      <c r="B20" s="387"/>
      <c r="C20" s="387"/>
      <c r="D20" s="387"/>
      <c r="E20" s="387"/>
      <c r="F20" s="387"/>
      <c r="G20" s="15">
        <v>12</v>
      </c>
      <c r="H20" s="16"/>
      <c r="I20" s="67">
        <v>7057851</v>
      </c>
      <c r="J20" s="67">
        <v>6993014</v>
      </c>
    </row>
    <row r="21" spans="1:10" ht="13.5" customHeight="1">
      <c r="A21" s="387" t="s">
        <v>734</v>
      </c>
      <c r="B21" s="387"/>
      <c r="C21" s="387"/>
      <c r="D21" s="387"/>
      <c r="E21" s="387"/>
      <c r="F21" s="387"/>
      <c r="G21" s="15">
        <v>13</v>
      </c>
      <c r="H21" s="16"/>
      <c r="I21" s="67">
        <v>16891</v>
      </c>
      <c r="J21" s="67">
        <v>180483</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v>712784</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3113429</v>
      </c>
      <c r="J45" s="66">
        <f>J46+J54+J61+J71</f>
        <v>2895384</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1054803</v>
      </c>
      <c r="J54" s="66">
        <f>SUM(J55:J60)</f>
        <v>1207234</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1031445</v>
      </c>
      <c r="J57" s="67">
        <v>1101577</v>
      </c>
    </row>
    <row r="58" spans="1:10" ht="13.5" customHeight="1">
      <c r="A58" s="387" t="s">
        <v>2009</v>
      </c>
      <c r="B58" s="387"/>
      <c r="C58" s="387"/>
      <c r="D58" s="387"/>
      <c r="E58" s="387"/>
      <c r="F58" s="387"/>
      <c r="G58" s="15">
        <v>50</v>
      </c>
      <c r="H58" s="16"/>
      <c r="I58" s="67">
        <v>22</v>
      </c>
      <c r="J58" s="67"/>
    </row>
    <row r="59" spans="1:10" ht="13.5" customHeight="1">
      <c r="A59" s="387" t="s">
        <v>2010</v>
      </c>
      <c r="B59" s="387"/>
      <c r="C59" s="387"/>
      <c r="D59" s="387"/>
      <c r="E59" s="387"/>
      <c r="F59" s="387"/>
      <c r="G59" s="15">
        <v>51</v>
      </c>
      <c r="H59" s="16"/>
      <c r="I59" s="67">
        <v>21161</v>
      </c>
      <c r="J59" s="67">
        <v>75657</v>
      </c>
    </row>
    <row r="60" spans="1:10" ht="13.5" customHeight="1">
      <c r="A60" s="387" t="s">
        <v>1255</v>
      </c>
      <c r="B60" s="387"/>
      <c r="C60" s="387"/>
      <c r="D60" s="387"/>
      <c r="E60" s="387"/>
      <c r="F60" s="387"/>
      <c r="G60" s="15">
        <v>52</v>
      </c>
      <c r="H60" s="16"/>
      <c r="I60" s="67">
        <v>2175</v>
      </c>
      <c r="J60" s="67">
        <v>30000</v>
      </c>
    </row>
    <row r="61" spans="1:10" ht="13.5" customHeight="1">
      <c r="A61" s="390" t="s">
        <v>1266</v>
      </c>
      <c r="B61" s="390"/>
      <c r="C61" s="390"/>
      <c r="D61" s="390"/>
      <c r="E61" s="390"/>
      <c r="F61" s="390"/>
      <c r="G61" s="15">
        <v>53</v>
      </c>
      <c r="H61" s="16"/>
      <c r="I61" s="66">
        <f>SUM(I62:I70)</f>
        <v>85050</v>
      </c>
      <c r="J61" s="66">
        <f>SUM(J62:J70)</f>
        <v>298921</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v>85050</v>
      </c>
      <c r="J69" s="67">
        <v>298921</v>
      </c>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1973576</v>
      </c>
      <c r="J71" s="67">
        <v>1389229</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25104765</v>
      </c>
      <c r="J73" s="66">
        <f>J9+J10+J45+J72</f>
        <v>22495234</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2964075</v>
      </c>
      <c r="J76" s="66">
        <f>J77+J78+J79+J85+J86+J92+J95+J98</f>
        <v>4696689</v>
      </c>
      <c r="L76" s="2" t="s">
        <v>1209</v>
      </c>
    </row>
    <row r="77" spans="1:10" ht="13.5" customHeight="1">
      <c r="A77" s="390" t="s">
        <v>1857</v>
      </c>
      <c r="B77" s="390"/>
      <c r="C77" s="390"/>
      <c r="D77" s="390"/>
      <c r="E77" s="390"/>
      <c r="F77" s="390"/>
      <c r="G77" s="15">
        <v>68</v>
      </c>
      <c r="H77" s="16"/>
      <c r="I77" s="67">
        <v>1220000</v>
      </c>
      <c r="J77" s="67">
        <v>1220000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747498</v>
      </c>
      <c r="J92" s="66">
        <f>J93-J94</f>
        <v>1744076</v>
      </c>
      <c r="L92" s="2" t="s">
        <v>1209</v>
      </c>
    </row>
    <row r="93" spans="1:10" ht="13.5" customHeight="1">
      <c r="A93" s="387" t="s">
        <v>2830</v>
      </c>
      <c r="B93" s="387"/>
      <c r="C93" s="387"/>
      <c r="D93" s="387"/>
      <c r="E93" s="387"/>
      <c r="F93" s="387"/>
      <c r="G93" s="15">
        <v>84</v>
      </c>
      <c r="H93" s="16"/>
      <c r="I93" s="67">
        <v>747498</v>
      </c>
      <c r="J93" s="67">
        <v>1744076</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996577</v>
      </c>
      <c r="J95" s="66">
        <f>J96-J97</f>
        <v>1732613</v>
      </c>
      <c r="L95" s="2" t="s">
        <v>1209</v>
      </c>
    </row>
    <row r="96" spans="1:10" ht="13.5" customHeight="1">
      <c r="A96" s="387" t="s">
        <v>1257</v>
      </c>
      <c r="B96" s="387"/>
      <c r="C96" s="387"/>
      <c r="D96" s="387"/>
      <c r="E96" s="387"/>
      <c r="F96" s="387"/>
      <c r="G96" s="15">
        <v>87</v>
      </c>
      <c r="H96" s="16"/>
      <c r="I96" s="67">
        <v>996577</v>
      </c>
      <c r="J96" s="67">
        <v>1732613</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820592</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820592</v>
      </c>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1690859</v>
      </c>
      <c r="J118" s="66">
        <f>SUM(J119:J132)</f>
        <v>1473417</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v>8697</v>
      </c>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v>1282205</v>
      </c>
      <c r="J125" s="67">
        <v>1176896</v>
      </c>
    </row>
    <row r="126" spans="1:10" ht="13.5" customHeight="1">
      <c r="A126" s="387" t="s">
        <v>2017</v>
      </c>
      <c r="B126" s="387"/>
      <c r="C126" s="387"/>
      <c r="D126" s="387"/>
      <c r="E126" s="387"/>
      <c r="F126" s="387"/>
      <c r="G126" s="15">
        <v>117</v>
      </c>
      <c r="H126" s="16"/>
      <c r="I126" s="67">
        <v>268029</v>
      </c>
      <c r="J126" s="67">
        <v>125357</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29312</v>
      </c>
      <c r="J128" s="67">
        <v>34099</v>
      </c>
    </row>
    <row r="129" spans="1:10" ht="13.5" customHeight="1">
      <c r="A129" s="387" t="s">
        <v>2023</v>
      </c>
      <c r="B129" s="387"/>
      <c r="C129" s="387"/>
      <c r="D129" s="387"/>
      <c r="E129" s="387"/>
      <c r="F129" s="387"/>
      <c r="G129" s="15">
        <v>120</v>
      </c>
      <c r="H129" s="16"/>
      <c r="I129" s="67">
        <v>111313</v>
      </c>
      <c r="J129" s="67">
        <v>128368</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c r="J132" s="67"/>
    </row>
    <row r="133" spans="1:10" ht="24.75" customHeight="1">
      <c r="A133" s="385" t="s">
        <v>593</v>
      </c>
      <c r="B133" s="385"/>
      <c r="C133" s="385"/>
      <c r="D133" s="385"/>
      <c r="E133" s="385"/>
      <c r="F133" s="385"/>
      <c r="G133" s="15">
        <v>124</v>
      </c>
      <c r="H133" s="16"/>
      <c r="I133" s="67">
        <v>19629239</v>
      </c>
      <c r="J133" s="67">
        <v>16325128</v>
      </c>
    </row>
    <row r="134" spans="1:10" ht="13.5" customHeight="1">
      <c r="A134" s="385" t="s">
        <v>360</v>
      </c>
      <c r="B134" s="385"/>
      <c r="C134" s="385"/>
      <c r="D134" s="385"/>
      <c r="E134" s="385"/>
      <c r="F134" s="385"/>
      <c r="G134" s="15">
        <v>125</v>
      </c>
      <c r="H134" s="16"/>
      <c r="I134" s="66">
        <f>I76+I99+I106+I118+I133</f>
        <v>25104765</v>
      </c>
      <c r="J134" s="66">
        <f>J76+J99+J106+J118+J133</f>
        <v>22495234</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6" activePane="bottomLeft" state="frozen"/>
      <selection pane="topLeft" activeCell="A1" sqref="A1"/>
      <selection pane="bottomLeft" activeCell="J64" sqref="J6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37862172935; VUKOVARSKA GOSPODARSKA ZONA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3622914</v>
      </c>
      <c r="J8" s="80">
        <f>SUM(J9:J13)</f>
        <v>3816592</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3436161</v>
      </c>
      <c r="J10" s="67">
        <v>3544592</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186753</v>
      </c>
      <c r="J13" s="67">
        <v>272000</v>
      </c>
    </row>
    <row r="14" spans="1:10" s="2" customFormat="1" ht="14.25" customHeight="1">
      <c r="A14" s="385" t="s">
        <v>2492</v>
      </c>
      <c r="B14" s="385"/>
      <c r="C14" s="385"/>
      <c r="D14" s="385"/>
      <c r="E14" s="385"/>
      <c r="F14" s="385"/>
      <c r="G14" s="15">
        <v>133</v>
      </c>
      <c r="H14" s="16"/>
      <c r="I14" s="66">
        <f>I15+I16+I20+I24+I25+I26+I29+I36</f>
        <v>2410474</v>
      </c>
      <c r="J14" s="66">
        <f>J15+J16+J20+J24+J25+J26+J29+J36</f>
        <v>2227201</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1789875</v>
      </c>
      <c r="J16" s="66">
        <f>SUM(J17:J19)</f>
        <v>1465049</v>
      </c>
    </row>
    <row r="17" spans="1:10" s="2" customFormat="1" ht="14.25" customHeight="1">
      <c r="A17" s="413" t="s">
        <v>1273</v>
      </c>
      <c r="B17" s="413"/>
      <c r="C17" s="413"/>
      <c r="D17" s="413"/>
      <c r="E17" s="413"/>
      <c r="F17" s="413"/>
      <c r="G17" s="15">
        <v>136</v>
      </c>
      <c r="H17" s="16"/>
      <c r="I17" s="67">
        <v>277605</v>
      </c>
      <c r="J17" s="67">
        <v>411352</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1512270</v>
      </c>
      <c r="J19" s="67">
        <v>1053697</v>
      </c>
    </row>
    <row r="20" spans="1:10" s="2" customFormat="1" ht="14.25" customHeight="1">
      <c r="A20" s="387" t="s">
        <v>2494</v>
      </c>
      <c r="B20" s="387"/>
      <c r="C20" s="387"/>
      <c r="D20" s="387"/>
      <c r="E20" s="387"/>
      <c r="F20" s="387"/>
      <c r="G20" s="15">
        <v>139</v>
      </c>
      <c r="H20" s="16"/>
      <c r="I20" s="66">
        <f>SUM(I21:I23)</f>
        <v>551633</v>
      </c>
      <c r="J20" s="66">
        <f>SUM(J21:J23)</f>
        <v>664704</v>
      </c>
    </row>
    <row r="21" spans="1:10" s="2" customFormat="1" ht="14.25" customHeight="1">
      <c r="A21" s="413" t="s">
        <v>960</v>
      </c>
      <c r="B21" s="413"/>
      <c r="C21" s="413"/>
      <c r="D21" s="413"/>
      <c r="E21" s="413"/>
      <c r="F21" s="413"/>
      <c r="G21" s="15">
        <v>140</v>
      </c>
      <c r="H21" s="16"/>
      <c r="I21" s="67">
        <v>381727</v>
      </c>
      <c r="J21" s="67">
        <v>460791</v>
      </c>
    </row>
    <row r="22" spans="1:10" s="2" customFormat="1" ht="14.25" customHeight="1">
      <c r="A22" s="413" t="s">
        <v>1883</v>
      </c>
      <c r="B22" s="413"/>
      <c r="C22" s="413"/>
      <c r="D22" s="413"/>
      <c r="E22" s="413"/>
      <c r="F22" s="413"/>
      <c r="G22" s="15">
        <v>141</v>
      </c>
      <c r="H22" s="16"/>
      <c r="I22" s="67">
        <v>97493</v>
      </c>
      <c r="J22" s="67">
        <v>116058</v>
      </c>
    </row>
    <row r="23" spans="1:10" s="2" customFormat="1" ht="14.25" customHeight="1">
      <c r="A23" s="413" t="s">
        <v>1884</v>
      </c>
      <c r="B23" s="413"/>
      <c r="C23" s="413"/>
      <c r="D23" s="413"/>
      <c r="E23" s="413"/>
      <c r="F23" s="413"/>
      <c r="G23" s="15">
        <v>142</v>
      </c>
      <c r="H23" s="16"/>
      <c r="I23" s="67">
        <v>72413</v>
      </c>
      <c r="J23" s="67">
        <v>87855</v>
      </c>
    </row>
    <row r="24" spans="1:10" s="2" customFormat="1" ht="14.25" customHeight="1">
      <c r="A24" s="387" t="s">
        <v>1006</v>
      </c>
      <c r="B24" s="387"/>
      <c r="C24" s="387"/>
      <c r="D24" s="387"/>
      <c r="E24" s="387"/>
      <c r="F24" s="387"/>
      <c r="G24" s="15">
        <v>143</v>
      </c>
      <c r="H24" s="16"/>
      <c r="I24" s="67">
        <v>27154</v>
      </c>
      <c r="J24" s="67">
        <v>41509</v>
      </c>
    </row>
    <row r="25" spans="1:10" s="2" customFormat="1" ht="14.25" customHeight="1">
      <c r="A25" s="387" t="s">
        <v>1007</v>
      </c>
      <c r="B25" s="387"/>
      <c r="C25" s="387"/>
      <c r="D25" s="387"/>
      <c r="E25" s="387"/>
      <c r="F25" s="387"/>
      <c r="G25" s="15">
        <v>144</v>
      </c>
      <c r="H25" s="16"/>
      <c r="I25" s="67">
        <v>41812</v>
      </c>
      <c r="J25" s="67">
        <v>55939</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c r="J36" s="67"/>
    </row>
    <row r="37" spans="1:10" s="2" customFormat="1" ht="14.25" customHeight="1">
      <c r="A37" s="385" t="s">
        <v>2497</v>
      </c>
      <c r="B37" s="385"/>
      <c r="C37" s="385"/>
      <c r="D37" s="385"/>
      <c r="E37" s="385"/>
      <c r="F37" s="385"/>
      <c r="G37" s="15">
        <v>156</v>
      </c>
      <c r="H37" s="16"/>
      <c r="I37" s="66">
        <f>SUM(I38:I47)</f>
        <v>496177</v>
      </c>
      <c r="J37" s="66">
        <f>SUM(J38:J47)</f>
        <v>821258</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8</v>
      </c>
      <c r="J44" s="67">
        <v>666</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v>496169</v>
      </c>
      <c r="J47" s="67">
        <v>820592</v>
      </c>
    </row>
    <row r="48" spans="1:10" s="2" customFormat="1" ht="14.25" customHeight="1">
      <c r="A48" s="385" t="s">
        <v>2498</v>
      </c>
      <c r="B48" s="385"/>
      <c r="C48" s="385"/>
      <c r="D48" s="385"/>
      <c r="E48" s="385"/>
      <c r="F48" s="385"/>
      <c r="G48" s="15">
        <v>167</v>
      </c>
      <c r="H48" s="16"/>
      <c r="I48" s="66">
        <f>SUM(I49:I55)</f>
        <v>600991</v>
      </c>
      <c r="J48" s="66">
        <f>SUM(J49:J55)</f>
        <v>485239</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15</v>
      </c>
      <c r="J51" s="67">
        <v>321</v>
      </c>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v>600976</v>
      </c>
      <c r="J55" s="67">
        <v>484918</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4119091</v>
      </c>
      <c r="J60" s="66">
        <f>J8+J37+J56+J57</f>
        <v>4637850</v>
      </c>
    </row>
    <row r="61" spans="1:10" s="2" customFormat="1" ht="14.25" customHeight="1">
      <c r="A61" s="385" t="s">
        <v>2500</v>
      </c>
      <c r="B61" s="385"/>
      <c r="C61" s="385"/>
      <c r="D61" s="385"/>
      <c r="E61" s="385"/>
      <c r="F61" s="385"/>
      <c r="G61" s="15">
        <v>180</v>
      </c>
      <c r="H61" s="16"/>
      <c r="I61" s="66">
        <f>I14+I48+I58+I59</f>
        <v>3011465</v>
      </c>
      <c r="J61" s="66">
        <f>J14+J48+J58+J59</f>
        <v>2712440</v>
      </c>
    </row>
    <row r="62" spans="1:12" s="2" customFormat="1" ht="14.25" customHeight="1">
      <c r="A62" s="385" t="s">
        <v>2501</v>
      </c>
      <c r="B62" s="385"/>
      <c r="C62" s="385"/>
      <c r="D62" s="385"/>
      <c r="E62" s="385"/>
      <c r="F62" s="385"/>
      <c r="G62" s="15">
        <v>181</v>
      </c>
      <c r="H62" s="16"/>
      <c r="I62" s="66">
        <f>I60-I61</f>
        <v>1107626</v>
      </c>
      <c r="J62" s="66">
        <f>J60-J61</f>
        <v>1925410</v>
      </c>
      <c r="L62" s="2" t="s">
        <v>1209</v>
      </c>
    </row>
    <row r="63" spans="1:10" s="2" customFormat="1" ht="14.25" customHeight="1">
      <c r="A63" s="408" t="s">
        <v>2502</v>
      </c>
      <c r="B63" s="408"/>
      <c r="C63" s="408"/>
      <c r="D63" s="408"/>
      <c r="E63" s="408"/>
      <c r="F63" s="408"/>
      <c r="G63" s="15">
        <v>182</v>
      </c>
      <c r="H63" s="16"/>
      <c r="I63" s="66">
        <f>IF(I60&gt;I61,I60-I61,0)</f>
        <v>1107626</v>
      </c>
      <c r="J63" s="66">
        <f>IF(J60&gt;J61,J60-J61,0)</f>
        <v>1925410</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111049</v>
      </c>
      <c r="J65" s="67">
        <v>192798</v>
      </c>
      <c r="L65" s="2" t="s">
        <v>1209</v>
      </c>
    </row>
    <row r="66" spans="1:12" s="2" customFormat="1" ht="14.25" customHeight="1">
      <c r="A66" s="385" t="s">
        <v>2504</v>
      </c>
      <c r="B66" s="385"/>
      <c r="C66" s="385"/>
      <c r="D66" s="385"/>
      <c r="E66" s="385"/>
      <c r="F66" s="385"/>
      <c r="G66" s="15">
        <v>185</v>
      </c>
      <c r="H66" s="16"/>
      <c r="I66" s="66">
        <f>I62-I65</f>
        <v>996577</v>
      </c>
      <c r="J66" s="66">
        <f>J62-J65</f>
        <v>1732612</v>
      </c>
      <c r="L66" s="2" t="s">
        <v>1209</v>
      </c>
    </row>
    <row r="67" spans="1:10" s="2" customFormat="1" ht="14.25" customHeight="1">
      <c r="A67" s="408" t="s">
        <v>2505</v>
      </c>
      <c r="B67" s="408"/>
      <c r="C67" s="408"/>
      <c r="D67" s="408"/>
      <c r="E67" s="408"/>
      <c r="F67" s="408"/>
      <c r="G67" s="15">
        <v>186</v>
      </c>
      <c r="H67" s="16"/>
      <c r="I67" s="66">
        <f>IF(I66&gt;0,I66,0)</f>
        <v>996577</v>
      </c>
      <c r="J67" s="66">
        <f>IF(J66&gt;0,J66,0)</f>
        <v>1732612</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3" sqref="I73:J7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37862172935; VUKOVARSKA GOSPODARSKA ZONA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37862172935; VUKOVARSKA GOSPODARSKA ZONA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37862172935; VUKOVARSKA GOSPODARSKA ZONA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37862172935; VUKOVARSKA GOSPODARSKA ZONA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David Vlajčić</cp:lastModifiedBy>
  <cp:lastPrinted>2023-04-08T14:23:41Z</cp:lastPrinted>
  <dcterms:created xsi:type="dcterms:W3CDTF">2008-10-17T11:51:54Z</dcterms:created>
  <dcterms:modified xsi:type="dcterms:W3CDTF">2024-02-05T07:51:06Z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